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wisperdue/SuddenPacificPublishing/StealthSyndromeStudy/"/>
    </mc:Choice>
  </mc:AlternateContent>
  <xr:revisionPtr revIDLastSave="0" documentId="8_{591D0F8F-6F0E-8943-A114-778383CBDDC9}" xr6:coauthVersionLast="47" xr6:coauthVersionMax="47" xr10:uidLastSave="{00000000-0000-0000-0000-000000000000}"/>
  <bookViews>
    <workbookView xWindow="5740" yWindow="560" windowWidth="36560" windowHeight="19880" xr2:uid="{6FC71AC4-0F17-9849-8620-E2EF5DD9B6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" i="1" l="1"/>
  <c r="AF56" i="1"/>
  <c r="AE56" i="1"/>
  <c r="AC56" i="1"/>
  <c r="AB56" i="1"/>
  <c r="AA56" i="1"/>
  <c r="Z56" i="1"/>
  <c r="AF11" i="1"/>
  <c r="AE11" i="1"/>
  <c r="AA11" i="1"/>
  <c r="L97" i="1"/>
  <c r="K97" i="1"/>
  <c r="J97" i="1"/>
  <c r="I97" i="1"/>
  <c r="H97" i="1"/>
  <c r="G97" i="1"/>
  <c r="F97" i="1"/>
  <c r="E97" i="1"/>
  <c r="D97" i="1"/>
  <c r="W67" i="1"/>
  <c r="V67" i="1"/>
  <c r="T67" i="1"/>
  <c r="U67" i="1"/>
  <c r="R67" i="1"/>
  <c r="Q67" i="1"/>
  <c r="P67" i="1"/>
  <c r="AF69" i="1"/>
  <c r="AA69" i="1"/>
  <c r="U69" i="1"/>
  <c r="P69" i="1"/>
  <c r="J69" i="1"/>
  <c r="E69" i="1"/>
  <c r="W56" i="1"/>
  <c r="V56" i="1"/>
  <c r="U56" i="1"/>
  <c r="Q56" i="1"/>
  <c r="P56" i="1"/>
  <c r="R47" i="1"/>
  <c r="Q47" i="1"/>
  <c r="P47" i="1"/>
  <c r="E68" i="1"/>
  <c r="L68" i="1"/>
  <c r="K68" i="1"/>
  <c r="J68" i="1"/>
  <c r="I68" i="1"/>
  <c r="G68" i="1"/>
  <c r="F68" i="1"/>
  <c r="W10" i="1"/>
  <c r="V10" i="1"/>
  <c r="U10" i="1"/>
  <c r="Q10" i="1"/>
  <c r="P10" i="1"/>
  <c r="L27" i="1"/>
  <c r="K27" i="1"/>
  <c r="J27" i="1"/>
  <c r="F27" i="1"/>
  <c r="E27" i="1"/>
  <c r="AH10" i="1" l="1"/>
  <c r="AG10" i="1"/>
  <c r="AF10" i="1"/>
  <c r="AB10" i="1"/>
  <c r="AA10" i="1"/>
  <c r="AG8" i="1"/>
  <c r="AF8" i="1"/>
  <c r="AE8" i="1"/>
  <c r="AB8" i="1"/>
  <c r="AA8" i="1"/>
  <c r="Z8" i="1"/>
  <c r="AF62" i="1"/>
  <c r="AE62" i="1"/>
  <c r="AA62" i="1"/>
  <c r="U62" i="1"/>
  <c r="T62" i="1"/>
  <c r="P62" i="1"/>
  <c r="J62" i="1"/>
  <c r="I62" i="1"/>
  <c r="E62" i="1"/>
  <c r="AH9" i="1"/>
  <c r="AF9" i="1"/>
  <c r="AE9" i="1"/>
  <c r="AC9" i="1"/>
  <c r="AB9" i="1"/>
  <c r="AA9" i="1"/>
  <c r="Z9" i="1"/>
  <c r="V49" i="1"/>
  <c r="U49" i="1"/>
  <c r="R49" i="1"/>
  <c r="Q49" i="1"/>
  <c r="P49" i="1"/>
  <c r="AH67" i="1"/>
  <c r="AG67" i="1"/>
  <c r="AE67" i="1"/>
  <c r="AF67" i="1"/>
  <c r="AC67" i="1"/>
  <c r="AB67" i="1"/>
  <c r="Z67" i="1"/>
  <c r="AA67" i="1"/>
  <c r="G8" i="1" l="1"/>
</calcChain>
</file>

<file path=xl/sharedStrings.xml><?xml version="1.0" encoding="utf-8"?>
<sst xmlns="http://schemas.openxmlformats.org/spreadsheetml/2006/main" count="577" uniqueCount="145">
  <si>
    <t>Breakfast</t>
  </si>
  <si>
    <t>Snack</t>
  </si>
  <si>
    <t>Lunch</t>
  </si>
  <si>
    <t>Dinner</t>
  </si>
  <si>
    <t>Bacon, Egg &amp; Cheese biscuit, Jimmy Dean</t>
  </si>
  <si>
    <t>Calories</t>
  </si>
  <si>
    <t>Sugar</t>
  </si>
  <si>
    <t>Sugar g</t>
  </si>
  <si>
    <t>Serving size</t>
  </si>
  <si>
    <t>protein</t>
  </si>
  <si>
    <t>n/a</t>
  </si>
  <si>
    <t>TOTAL</t>
  </si>
  <si>
    <t>`</t>
  </si>
  <si>
    <t>Hydration</t>
  </si>
  <si>
    <t>Tap water</t>
  </si>
  <si>
    <t xml:space="preserve"> </t>
  </si>
  <si>
    <t>Sodasteam, plain</t>
  </si>
  <si>
    <t>protein g</t>
  </si>
  <si>
    <t>fiber dietary</t>
  </si>
  <si>
    <t>Total carb g</t>
  </si>
  <si>
    <t>Pringles</t>
  </si>
  <si>
    <t>Total Fat g</t>
  </si>
  <si>
    <t>Trans fat</t>
  </si>
  <si>
    <t>Sat Fat</t>
  </si>
  <si>
    <t>Total Fat</t>
  </si>
  <si>
    <t>serving sizes in grams unless liquid in ml</t>
  </si>
  <si>
    <t>Total carb</t>
  </si>
  <si>
    <t>8oz whole milk -Safeway 4% whole milk</t>
  </si>
  <si>
    <t>Mrs. Butterworth's original syrup (2T)</t>
  </si>
  <si>
    <r>
      <t xml:space="preserve">Hydration - </t>
    </r>
    <r>
      <rPr>
        <b/>
        <sz val="14"/>
        <color theme="1"/>
        <rFont val="Calibri (Body)_x0000_"/>
      </rPr>
      <t>As needed.Daily measure</t>
    </r>
  </si>
  <si>
    <t>Hydration: water on an as needed basis</t>
  </si>
  <si>
    <t>Snack 1</t>
  </si>
  <si>
    <t>Snack 2</t>
  </si>
  <si>
    <t>Snack 3</t>
  </si>
  <si>
    <t>Ham &amp; Cheese Hot Pocket -  1 pocket</t>
  </si>
  <si>
    <t xml:space="preserve">Eggo waffles (2)  </t>
  </si>
  <si>
    <t>Bacon cheeseburger - quarter pounder</t>
  </si>
  <si>
    <t>1/2 pizza</t>
  </si>
  <si>
    <t xml:space="preserve">Pizza DiGiorno  "Thin, Hand tossed Pizzeria - pepperoni </t>
  </si>
  <si>
    <t>53g</t>
  </si>
  <si>
    <t>Ball Park Burger Buns (1)</t>
  </si>
  <si>
    <t>1-1/2 containers</t>
  </si>
  <si>
    <t>Stouffer's Classic spaghetti with meatballs</t>
  </si>
  <si>
    <t>mayonaise 2T</t>
  </si>
  <si>
    <t>bread 2-slices Oroweat Country white</t>
  </si>
  <si>
    <t xml:space="preserve"> Chicken sandwich</t>
  </si>
  <si>
    <t>Oscar Meyer - Sliced chicken Pkg 4 oz</t>
  </si>
  <si>
    <t>Blue Diamond Roasted Almonds</t>
  </si>
  <si>
    <t>Pineapple -1 cup</t>
  </si>
  <si>
    <t xml:space="preserve">  </t>
  </si>
  <si>
    <t>Safeway, Sugnature ground beef patty</t>
  </si>
  <si>
    <t>Fries Ore-Ida Golden shioestrings (size based on McDonald's medium)</t>
  </si>
  <si>
    <t>Oreo cookies - single serve pack</t>
  </si>
  <si>
    <t>Chips Ahoy cookies, single serve pack</t>
  </si>
  <si>
    <t>Nutter Butter cookies - Single Serve pack</t>
  </si>
  <si>
    <t>Classic Coke - 12-0z (355ml) bottle</t>
  </si>
  <si>
    <t>355ml</t>
  </si>
  <si>
    <t>apple, raw with skin, 52 cal/100g -medium/small = 167g</t>
  </si>
  <si>
    <t>16.9 ml</t>
  </si>
  <si>
    <t>Crystal Light - full packet</t>
  </si>
  <si>
    <t>Sodasteam, local flavoring</t>
  </si>
  <si>
    <t>Cheerios - unrealistic serving size of 28 g - 1 cup)</t>
  </si>
  <si>
    <t>12oz whole milk -Safeway 4% whole milk</t>
  </si>
  <si>
    <t>raw almonds</t>
  </si>
  <si>
    <t>https://fdc.nal.usda.gov/fdc-app.html#/food-details/479758/nutrients</t>
  </si>
  <si>
    <t>tomato slice</t>
  </si>
  <si>
    <t>25g</t>
  </si>
  <si>
    <t>Del Monte "Fruit Naturals" - Tropical Medley, pineapple and papaya in 100% juice</t>
  </si>
  <si>
    <t>Kraft singles cheese (2 slices)</t>
  </si>
  <si>
    <t>Oroweat extra crisp English Muffin (1)</t>
  </si>
  <si>
    <t>https://fdc.nal.usda.gov/fdc-app.html#/food-details/336979/nutrients</t>
  </si>
  <si>
    <t>Not available</t>
  </si>
  <si>
    <t>Time outside</t>
  </si>
  <si>
    <t>AQI outdoors</t>
  </si>
  <si>
    <t>AQI indoors</t>
  </si>
  <si>
    <t>ToD (PST)</t>
  </si>
  <si>
    <t>83-94</t>
  </si>
  <si>
    <t>20 min</t>
  </si>
  <si>
    <t>BHS-SVH</t>
  </si>
  <si>
    <t>awake time</t>
  </si>
  <si>
    <t>to bed time</t>
  </si>
  <si>
    <t>TYPICAL DAY 1 - Sat, Nov 9</t>
  </si>
  <si>
    <t>TYPICAL DAY 2 -SUN Nov 10</t>
  </si>
  <si>
    <t>TYPICAL DAY 3 - MON Nov 11</t>
  </si>
  <si>
    <t xml:space="preserve">Coffee, black,  Starbucks French Roast ground in bag. Cuisinart Drip coffeemaker (Tritan polymer), Melita filter - 2600 ml water, 55g grounds </t>
  </si>
  <si>
    <t>Coffee,  Keurig, Green Mountain Dark Roast  - 1K cup, Dixie "to go" "paper" cup</t>
  </si>
  <si>
    <t>Kraft singles cheese (1.5 slice)</t>
  </si>
  <si>
    <t>Snack Recipe - English muffin with melted cheese'</t>
  </si>
  <si>
    <t>English muffin with melted cheese (from recipe)</t>
  </si>
  <si>
    <t>325ml</t>
  </si>
  <si>
    <t>Coffee,  Keurig, Green Mountain Dark Roast  - 2 K cups, Dixie "to go" "paper" cup</t>
  </si>
  <si>
    <t>Snack 1 - did not eat</t>
  </si>
  <si>
    <t>Coffee,  Keurig, Starbucks Crème Brulee - 1K cup, Dixie "to go" "paper" cup</t>
  </si>
  <si>
    <t>4oz whole milk -Safeway 4% whole milk</t>
  </si>
  <si>
    <t>Snack 4 - did not eat</t>
  </si>
  <si>
    <t>Sodastream carbonated water - 400ml</t>
  </si>
  <si>
    <t>67-75</t>
  </si>
  <si>
    <t>87-94</t>
  </si>
  <si>
    <t>72-74</t>
  </si>
  <si>
    <t>78-79</t>
  </si>
  <si>
    <t>activity outside, weather</t>
  </si>
  <si>
    <t>dog to kennel</t>
  </si>
  <si>
    <t>walk local loop</t>
  </si>
  <si>
    <t>walk, 1830 min/mi. Light fog</t>
  </si>
  <si>
    <t>Marie Callendar Beef  Pot Rost - deconstructed</t>
  </si>
  <si>
    <t>Potatoes</t>
  </si>
  <si>
    <t>Carrots</t>
  </si>
  <si>
    <t>Other (gravy, onions, celery, etc</t>
  </si>
  <si>
    <t>Ingredient weight</t>
  </si>
  <si>
    <t>Meat</t>
  </si>
  <si>
    <t>TOTAL measured</t>
  </si>
  <si>
    <t>TOTAL (represented on packaging)</t>
  </si>
  <si>
    <t>TOTAL as deconstructed and measured</t>
  </si>
  <si>
    <t>Bacon, cooked  143g/2 slices (pkg nutrition)</t>
  </si>
  <si>
    <t>mayonaise - 1+</t>
  </si>
  <si>
    <t xml:space="preserve">Sodastream "Dr. Pete" </t>
  </si>
  <si>
    <t>4:04pm</t>
  </si>
  <si>
    <t>57-60</t>
  </si>
  <si>
    <t>brisk walk dog</t>
  </si>
  <si>
    <t>Snack -did not eat</t>
  </si>
  <si>
    <t>DiGiorno  "Crispy Pan Pizza - pepperoni 147g/serving</t>
  </si>
  <si>
    <t>Snack/dessert - did not eat</t>
  </si>
  <si>
    <t>67-94</t>
  </si>
  <si>
    <t>6:42pm</t>
  </si>
  <si>
    <t>4:35am</t>
  </si>
  <si>
    <t>54-55</t>
  </si>
  <si>
    <t>Dog to Kennel</t>
  </si>
  <si>
    <t>https://fdc.nal.usda.gov/fdc-app.html#/food-details/173192/nutrients</t>
  </si>
  <si>
    <t>Red wine, Venge Vineyards, "Scout's Honor) 2017 88cal/100g)</t>
  </si>
  <si>
    <t>Sodastream carbonated water - 600ml</t>
  </si>
  <si>
    <t xml:space="preserve">about 1/5 pizza </t>
  </si>
  <si>
    <t>Snack Recipe 2 - English muffin with melted cheese'</t>
  </si>
  <si>
    <t>Kraft Pepper Jack, , "Big Slice," Medium, 90 cal/23g slice</t>
  </si>
  <si>
    <t>English muffin with melted cheese (from recipe2)</t>
  </si>
  <si>
    <t>https://fdc.nal.usda.gov/fdc-app.html#/food-details/398527/nutrients</t>
  </si>
  <si>
    <t xml:space="preserve">Honey "Sue Bee," clover honey - 1T - </t>
  </si>
  <si>
    <t>two packets of almonds</t>
  </si>
  <si>
    <t>Snack - did not eat</t>
  </si>
  <si>
    <t>Nutter Butter cookies - Single Serve pack (3 of 4 cookies)</t>
  </si>
  <si>
    <t>Macaroni &amp; Cheese, Kraft microwave cups (2) - dry weight 116g --325g prepared</t>
  </si>
  <si>
    <t xml:space="preserve">42g </t>
  </si>
  <si>
    <t>Beef Pot Roast Dinner, Marie Callendar beef - 2 Meals
potatoes
carrots
gravy
vegetables -</t>
  </si>
  <si>
    <t>Combined total, two meals - deconstructed</t>
  </si>
  <si>
    <t>Package nutrition label: One meal</t>
  </si>
  <si>
    <t>Stealth Syndromes Study - Typical Diet + Nutritional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</si>
</sst>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 (Body)_x0000_"/>
    </font>
    <font>
      <sz val="12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 (Body)_x0000_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 (Body)"/>
    </font>
    <font>
      <u val="double"/>
      <sz val="12"/>
      <color theme="1"/>
      <name val="Calibri"/>
      <family val="2"/>
      <scheme val="minor"/>
    </font>
    <font>
      <b/>
      <u val="double"/>
      <sz val="12"/>
      <color rgb="FFFF0000"/>
      <name val="Calibri (Body)_x0000_"/>
    </font>
    <font>
      <b/>
      <sz val="18"/>
      <color rgb="FFFF0000"/>
      <name val="Calibri"/>
      <family val="2"/>
      <scheme val="minor"/>
    </font>
    <font>
      <b/>
      <sz val="18"/>
      <color theme="1"/>
      <name val="Calibri (Body)_x0000_"/>
    </font>
    <font>
      <b/>
      <sz val="18"/>
      <color rgb="FFFF0000"/>
      <name val="Calibri (Body)_x0000_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/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0" fillId="0" borderId="0" xfId="0" applyFill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2" borderId="0" xfId="0" applyFont="1" applyFill="1"/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6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left" vertical="center" wrapText="1"/>
    </xf>
    <xf numFmtId="0" fontId="10" fillId="2" borderId="0" xfId="1" applyFill="1" applyAlignment="1">
      <alignment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dc.nal.usda.gov/fdc-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5B321-EA82-4240-B143-A7949FECCDB2}">
  <dimension ref="A1:AP124"/>
  <sheetViews>
    <sheetView tabSelected="1" zoomScaleNormal="100" workbookViewId="0">
      <selection activeCell="C2" sqref="C2:AH2"/>
    </sheetView>
  </sheetViews>
  <sheetFormatPr baseColWidth="10" defaultRowHeight="16"/>
  <cols>
    <col min="1" max="1" width="3.5" customWidth="1"/>
    <col min="2" max="2" width="3.1640625" customWidth="1"/>
    <col min="3" max="3" width="23.1640625" customWidth="1"/>
    <col min="4" max="4" width="12.33203125" customWidth="1"/>
    <col min="5" max="5" width="8.83203125" customWidth="1"/>
    <col min="6" max="6" width="5.83203125" customWidth="1"/>
    <col min="7" max="7" width="5.1640625" customWidth="1"/>
    <col min="8" max="8" width="6.6640625" customWidth="1"/>
    <col min="9" max="9" width="7.1640625" customWidth="1"/>
    <col min="10" max="10" width="7.5" customWidth="1"/>
    <col min="11" max="11" width="8.5" customWidth="1"/>
    <col min="12" max="12" width="10.33203125" customWidth="1"/>
    <col min="13" max="13" width="3" customWidth="1"/>
    <col min="14" max="14" width="19.33203125" customWidth="1"/>
    <col min="15" max="15" width="8.6640625" customWidth="1"/>
    <col min="16" max="16" width="9.1640625" customWidth="1"/>
    <col min="17" max="17" width="6" customWidth="1"/>
    <col min="18" max="18" width="5.83203125" customWidth="1"/>
    <col min="19" max="19" width="7.1640625" customWidth="1"/>
    <col min="20" max="20" width="7.83203125" customWidth="1"/>
    <col min="21" max="21" width="7.1640625" customWidth="1"/>
    <col min="22" max="22" width="8.5" customWidth="1"/>
    <col min="23" max="23" width="9" customWidth="1"/>
    <col min="24" max="24" width="3.33203125" customWidth="1"/>
    <col min="25" max="25" width="19" customWidth="1"/>
    <col min="26" max="26" width="9.1640625" customWidth="1"/>
    <col min="27" max="27" width="8.83203125" customWidth="1"/>
    <col min="28" max="28" width="6.6640625" customWidth="1"/>
    <col min="29" max="29" width="5.1640625" customWidth="1"/>
    <col min="30" max="30" width="6.5" customWidth="1"/>
    <col min="31" max="31" width="7.83203125" customWidth="1"/>
    <col min="32" max="32" width="7.1640625" customWidth="1"/>
    <col min="33" max="33" width="7.83203125" customWidth="1"/>
    <col min="34" max="34" width="9" customWidth="1"/>
  </cols>
  <sheetData>
    <row r="1" spans="1:42" ht="17" thickBot="1"/>
    <row r="2" spans="1:42" ht="31" customHeight="1" thickBot="1">
      <c r="A2" s="24"/>
      <c r="B2" s="24"/>
      <c r="C2" s="71" t="s">
        <v>144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3"/>
    </row>
    <row r="3" spans="1:42">
      <c r="C3" t="s">
        <v>25</v>
      </c>
    </row>
    <row r="4" spans="1:42" ht="16" customHeight="1">
      <c r="C4" t="s">
        <v>30</v>
      </c>
    </row>
    <row r="5" spans="1:42" ht="40" customHeight="1">
      <c r="C5" s="70" t="s">
        <v>81</v>
      </c>
      <c r="D5" s="70"/>
      <c r="E5" s="70"/>
      <c r="F5" s="70"/>
      <c r="G5" s="70"/>
      <c r="H5" s="70"/>
      <c r="I5" s="70"/>
      <c r="J5" s="70"/>
      <c r="K5" s="70"/>
      <c r="L5" s="70"/>
      <c r="M5" s="19"/>
      <c r="N5" s="70" t="s">
        <v>82</v>
      </c>
      <c r="O5" s="70"/>
      <c r="P5" s="70"/>
      <c r="Q5" s="70"/>
      <c r="R5" s="70"/>
      <c r="S5" s="70"/>
      <c r="T5" s="70"/>
      <c r="U5" s="70"/>
      <c r="V5" s="70"/>
      <c r="W5" s="70"/>
      <c r="X5" s="19"/>
      <c r="Y5" s="69" t="s">
        <v>83</v>
      </c>
      <c r="Z5" s="69"/>
      <c r="AA5" s="69"/>
      <c r="AB5" s="69"/>
      <c r="AC5" s="69"/>
      <c r="AD5" s="69"/>
      <c r="AE5" s="69"/>
      <c r="AF5" s="69"/>
      <c r="AG5" s="69"/>
      <c r="AH5" s="69"/>
    </row>
    <row r="6" spans="1:42">
      <c r="D6" s="1"/>
      <c r="E6" s="1"/>
      <c r="F6" s="1"/>
      <c r="G6" s="1"/>
      <c r="H6" s="1"/>
      <c r="I6" s="1"/>
      <c r="J6" s="1"/>
      <c r="K6" s="1"/>
      <c r="M6" s="7"/>
      <c r="O6" s="1"/>
      <c r="P6" s="1"/>
      <c r="Q6" s="1"/>
      <c r="R6" s="1"/>
      <c r="S6" s="1"/>
      <c r="T6" s="1"/>
      <c r="U6" s="1"/>
      <c r="V6" s="1"/>
      <c r="X6" s="7"/>
      <c r="Z6" s="1"/>
      <c r="AA6" s="1"/>
      <c r="AB6" s="1"/>
      <c r="AC6" s="1"/>
      <c r="AD6" s="1"/>
      <c r="AE6" s="1"/>
      <c r="AF6" s="1"/>
      <c r="AG6" s="1"/>
    </row>
    <row r="7" spans="1:42" ht="42" customHeight="1">
      <c r="C7" s="5" t="s">
        <v>0</v>
      </c>
      <c r="D7" s="4" t="s">
        <v>8</v>
      </c>
      <c r="E7" s="4" t="s">
        <v>5</v>
      </c>
      <c r="F7" s="4" t="s">
        <v>24</v>
      </c>
      <c r="G7" s="4" t="s">
        <v>23</v>
      </c>
      <c r="H7" s="4" t="s">
        <v>22</v>
      </c>
      <c r="I7" s="4" t="s">
        <v>6</v>
      </c>
      <c r="J7" s="4" t="s">
        <v>26</v>
      </c>
      <c r="K7" s="4" t="s">
        <v>18</v>
      </c>
      <c r="L7" s="4" t="s">
        <v>9</v>
      </c>
      <c r="M7" s="10"/>
      <c r="N7" s="5" t="s">
        <v>0</v>
      </c>
      <c r="O7" s="4" t="s">
        <v>8</v>
      </c>
      <c r="P7" s="4" t="s">
        <v>5</v>
      </c>
      <c r="Q7" s="4" t="s">
        <v>24</v>
      </c>
      <c r="R7" s="4" t="s">
        <v>23</v>
      </c>
      <c r="S7" s="4" t="s">
        <v>22</v>
      </c>
      <c r="T7" s="4" t="s">
        <v>6</v>
      </c>
      <c r="U7" s="4" t="s">
        <v>26</v>
      </c>
      <c r="V7" s="4" t="s">
        <v>18</v>
      </c>
      <c r="W7" s="4" t="s">
        <v>9</v>
      </c>
      <c r="X7" s="10"/>
      <c r="Y7" s="5" t="s">
        <v>0</v>
      </c>
      <c r="Z7" s="4" t="s">
        <v>8</v>
      </c>
      <c r="AA7" s="4" t="s">
        <v>5</v>
      </c>
      <c r="AB7" s="4" t="s">
        <v>24</v>
      </c>
      <c r="AC7" s="4" t="s">
        <v>23</v>
      </c>
      <c r="AD7" s="4" t="s">
        <v>22</v>
      </c>
      <c r="AE7" s="4" t="s">
        <v>6</v>
      </c>
      <c r="AF7" s="4" t="s">
        <v>26</v>
      </c>
      <c r="AG7" s="4" t="s">
        <v>18</v>
      </c>
      <c r="AH7" s="4" t="s">
        <v>9</v>
      </c>
      <c r="AI7" s="2"/>
    </row>
    <row r="8" spans="1:42" ht="54" customHeight="1">
      <c r="C8" s="3" t="s">
        <v>4</v>
      </c>
      <c r="D8" s="3">
        <v>102</v>
      </c>
      <c r="E8" s="3">
        <v>310</v>
      </c>
      <c r="F8" s="3">
        <v>19</v>
      </c>
      <c r="G8" s="3">
        <f>F8*0.45</f>
        <v>8.5500000000000007</v>
      </c>
      <c r="H8" s="3">
        <v>0</v>
      </c>
      <c r="I8" s="3">
        <v>4</v>
      </c>
      <c r="J8" s="3">
        <v>26</v>
      </c>
      <c r="K8" s="3">
        <v>2</v>
      </c>
      <c r="L8" s="3">
        <v>10</v>
      </c>
      <c r="M8" s="8"/>
      <c r="N8" s="3" t="s">
        <v>35</v>
      </c>
      <c r="O8" s="27">
        <v>70</v>
      </c>
      <c r="P8" s="3">
        <v>180</v>
      </c>
      <c r="Q8" s="3">
        <v>6</v>
      </c>
      <c r="R8" s="3">
        <v>1.5</v>
      </c>
      <c r="S8" s="3">
        <v>0</v>
      </c>
      <c r="T8" s="3">
        <v>2</v>
      </c>
      <c r="U8" s="3">
        <v>28</v>
      </c>
      <c r="V8" s="3">
        <v>0</v>
      </c>
      <c r="W8" s="3">
        <v>4</v>
      </c>
      <c r="X8" s="8"/>
      <c r="Y8" s="3" t="s">
        <v>61</v>
      </c>
      <c r="Z8" s="3">
        <f>SUM(56/28*28)</f>
        <v>56</v>
      </c>
      <c r="AA8" s="3">
        <f>SUM(56/28*100)</f>
        <v>200</v>
      </c>
      <c r="AB8" s="3">
        <f>SUM(56/28*2)</f>
        <v>4</v>
      </c>
      <c r="AC8">
        <v>0</v>
      </c>
      <c r="AD8">
        <v>0</v>
      </c>
      <c r="AE8" s="3">
        <f>SUM(56/28*1)</f>
        <v>2</v>
      </c>
      <c r="AF8" s="1">
        <f>SUM(56/28*20)</f>
        <v>40</v>
      </c>
      <c r="AG8" s="1">
        <f>SUM(56/28*3)</f>
        <v>6</v>
      </c>
      <c r="AH8" s="1">
        <v>0</v>
      </c>
      <c r="AI8" s="2"/>
    </row>
    <row r="9" spans="1:42" ht="115" customHeight="1">
      <c r="C9" s="3" t="s">
        <v>84</v>
      </c>
      <c r="D9" s="3">
        <v>750</v>
      </c>
      <c r="E9" s="3" t="s">
        <v>10</v>
      </c>
      <c r="F9" s="3" t="s">
        <v>10</v>
      </c>
      <c r="G9" s="3" t="s">
        <v>10</v>
      </c>
      <c r="H9" s="3" t="s">
        <v>10</v>
      </c>
      <c r="I9" s="3" t="s">
        <v>10</v>
      </c>
      <c r="J9" s="3" t="s">
        <v>10</v>
      </c>
      <c r="K9" s="3" t="s">
        <v>10</v>
      </c>
      <c r="L9" s="3" t="s">
        <v>10</v>
      </c>
      <c r="M9" s="8"/>
      <c r="N9" s="3" t="s">
        <v>28</v>
      </c>
      <c r="O9" s="3">
        <v>30</v>
      </c>
      <c r="P9" s="3">
        <v>110</v>
      </c>
      <c r="Q9" s="3">
        <v>0</v>
      </c>
      <c r="R9" s="3"/>
      <c r="S9" s="3"/>
      <c r="T9" s="3">
        <v>22</v>
      </c>
      <c r="U9" s="3">
        <v>22</v>
      </c>
      <c r="V9" s="3">
        <v>0</v>
      </c>
      <c r="W9" s="3">
        <v>0</v>
      </c>
      <c r="X9" s="8"/>
      <c r="Y9" s="3" t="s">
        <v>62</v>
      </c>
      <c r="Z9" s="3">
        <f>SUM(1.5*239)</f>
        <v>358.5</v>
      </c>
      <c r="AA9" s="3">
        <f>SUM(1.5*160)</f>
        <v>240</v>
      </c>
      <c r="AB9" s="3">
        <f>SUM(1.5*9)</f>
        <v>13.5</v>
      </c>
      <c r="AC9" s="3">
        <f>SUM(1.5*5)</f>
        <v>7.5</v>
      </c>
      <c r="AD9" s="3">
        <v>0</v>
      </c>
      <c r="AE9" s="3">
        <f>SUM(1.5*12)</f>
        <v>18</v>
      </c>
      <c r="AF9" s="3">
        <f>SUM(1.5*13)</f>
        <v>19.5</v>
      </c>
      <c r="AG9" s="3">
        <v>0</v>
      </c>
      <c r="AH9" s="3">
        <f>SUM(1.5*8)</f>
        <v>12</v>
      </c>
      <c r="AI9" s="2"/>
    </row>
    <row r="10" spans="1:42" ht="49" customHeight="1">
      <c r="M10" s="8"/>
      <c r="N10" s="31" t="s">
        <v>63</v>
      </c>
      <c r="O10" s="31">
        <v>28</v>
      </c>
      <c r="P10" s="32">
        <f>SUM(28/100*567)</f>
        <v>158.76000000000002</v>
      </c>
      <c r="Q10" s="31">
        <f>SUM(28/100*50)</f>
        <v>14.000000000000002</v>
      </c>
      <c r="R10" s="31"/>
      <c r="S10" s="31"/>
      <c r="T10" s="31"/>
      <c r="U10" s="32">
        <f>SUM(28/100*16.67)</f>
        <v>4.6676000000000011</v>
      </c>
      <c r="V10" s="32">
        <f>SUM(28/100*13.3)</f>
        <v>3.7240000000000006</v>
      </c>
      <c r="W10" s="32">
        <f>SUM(28/100*23.33)</f>
        <v>6.5324</v>
      </c>
      <c r="X10" s="8" t="s">
        <v>64</v>
      </c>
      <c r="Y10" s="31" t="s">
        <v>63</v>
      </c>
      <c r="Z10" s="31">
        <v>28</v>
      </c>
      <c r="AA10" s="32">
        <f>SUM(28/100*567)</f>
        <v>158.76000000000002</v>
      </c>
      <c r="AB10" s="31">
        <f>SUM(28/100*50)</f>
        <v>14.000000000000002</v>
      </c>
      <c r="AC10" s="31"/>
      <c r="AD10" s="31"/>
      <c r="AE10" s="31"/>
      <c r="AF10" s="32">
        <f>SUM(28/100*16.67)</f>
        <v>4.6676000000000011</v>
      </c>
      <c r="AG10" s="32">
        <f>SUM(28/100*13.3)</f>
        <v>3.7240000000000006</v>
      </c>
      <c r="AH10" s="32">
        <f>SUM(28/100*23.33)</f>
        <v>6.5324</v>
      </c>
      <c r="AI10" s="2"/>
    </row>
    <row r="11" spans="1:42" ht="84" customHeight="1">
      <c r="M11" s="8"/>
      <c r="N11" s="3" t="s">
        <v>90</v>
      </c>
      <c r="O11" s="3">
        <v>650</v>
      </c>
      <c r="P11" s="3" t="s">
        <v>10</v>
      </c>
      <c r="Q11" s="3" t="s">
        <v>10</v>
      </c>
      <c r="R11" s="3" t="s">
        <v>10</v>
      </c>
      <c r="S11" s="3" t="s">
        <v>10</v>
      </c>
      <c r="T11" s="3" t="s">
        <v>10</v>
      </c>
      <c r="U11" s="3" t="s">
        <v>10</v>
      </c>
      <c r="V11" s="3" t="s">
        <v>10</v>
      </c>
      <c r="W11" s="3" t="s">
        <v>10</v>
      </c>
      <c r="X11" s="68" t="s">
        <v>134</v>
      </c>
      <c r="Y11" s="3" t="s">
        <v>135</v>
      </c>
      <c r="Z11" s="1">
        <v>23</v>
      </c>
      <c r="AA11" s="1">
        <f>SUM(23/100*286)</f>
        <v>65.78</v>
      </c>
      <c r="AB11" s="1">
        <v>0</v>
      </c>
      <c r="AC11" s="1">
        <v>0</v>
      </c>
      <c r="AD11" s="1">
        <v>0</v>
      </c>
      <c r="AE11" s="1">
        <f>SUM(23/100*76)</f>
        <v>17.48</v>
      </c>
      <c r="AF11" s="1">
        <f>SUM(23/100*81)</f>
        <v>18.630000000000003</v>
      </c>
      <c r="AG11" s="1"/>
      <c r="AH11" s="1">
        <v>0</v>
      </c>
      <c r="AI11" s="3"/>
      <c r="AJ11" s="3" t="s">
        <v>15</v>
      </c>
      <c r="AK11" s="3" t="s">
        <v>15</v>
      </c>
      <c r="AL11" s="3"/>
      <c r="AM11" s="3" t="s">
        <v>10</v>
      </c>
      <c r="AN11" s="3"/>
      <c r="AO11" s="3" t="s">
        <v>10</v>
      </c>
      <c r="AP11" s="3" t="s">
        <v>10</v>
      </c>
    </row>
    <row r="12" spans="1:42" ht="85">
      <c r="M12" s="8"/>
      <c r="N12" s="3" t="s">
        <v>27</v>
      </c>
      <c r="O12" s="3">
        <v>239</v>
      </c>
      <c r="P12" s="3">
        <v>160</v>
      </c>
      <c r="Q12" s="3">
        <v>9</v>
      </c>
      <c r="R12" s="3">
        <v>5</v>
      </c>
      <c r="S12" s="3">
        <v>0</v>
      </c>
      <c r="T12" s="3">
        <v>12</v>
      </c>
      <c r="U12" s="3">
        <v>13</v>
      </c>
      <c r="V12" s="3">
        <v>0</v>
      </c>
      <c r="W12" s="3">
        <v>8</v>
      </c>
      <c r="X12" s="8"/>
      <c r="Y12" s="3" t="s">
        <v>90</v>
      </c>
      <c r="Z12" s="3">
        <v>650</v>
      </c>
      <c r="AA12" s="3" t="s">
        <v>10</v>
      </c>
      <c r="AB12" s="3" t="s">
        <v>10</v>
      </c>
      <c r="AC12" s="3" t="s">
        <v>10</v>
      </c>
      <c r="AD12" s="3" t="s">
        <v>10</v>
      </c>
      <c r="AE12" s="3" t="s">
        <v>10</v>
      </c>
      <c r="AF12" s="3" t="s">
        <v>10</v>
      </c>
      <c r="AG12" s="3" t="s">
        <v>10</v>
      </c>
      <c r="AH12" s="3" t="s">
        <v>10</v>
      </c>
      <c r="AI12" s="2"/>
    </row>
    <row r="13" spans="1:42" ht="17">
      <c r="C13" s="3" t="s">
        <v>11</v>
      </c>
      <c r="D13" s="3" t="s">
        <v>15</v>
      </c>
      <c r="E13" s="3"/>
      <c r="F13" s="3"/>
      <c r="G13" s="3"/>
      <c r="H13" s="3"/>
      <c r="I13" s="3"/>
      <c r="J13" s="3"/>
      <c r="K13" s="3"/>
      <c r="L13" s="3"/>
      <c r="M13" s="8"/>
      <c r="N13" s="3" t="s">
        <v>11</v>
      </c>
      <c r="O13" s="3"/>
      <c r="P13" s="3"/>
      <c r="Q13" s="3"/>
      <c r="R13" s="3"/>
      <c r="S13" s="3"/>
      <c r="T13" s="3"/>
      <c r="U13" s="3"/>
      <c r="V13" s="3"/>
      <c r="W13" s="3"/>
      <c r="X13" s="8"/>
      <c r="Y13" s="3" t="s">
        <v>11</v>
      </c>
      <c r="Z13" s="3"/>
      <c r="AA13" s="3"/>
      <c r="AB13" s="3"/>
      <c r="AC13" s="3"/>
      <c r="AD13" s="3"/>
      <c r="AE13" s="3"/>
      <c r="AF13" s="3"/>
      <c r="AG13" s="3"/>
      <c r="AH13" s="3"/>
      <c r="AI13" s="2"/>
    </row>
    <row r="14" spans="1:42">
      <c r="C14" s="3"/>
      <c r="D14" s="3"/>
      <c r="E14" s="3"/>
      <c r="F14" s="3"/>
      <c r="G14" s="3"/>
      <c r="H14" s="3"/>
      <c r="I14" s="3"/>
      <c r="J14" s="3"/>
      <c r="K14" s="3"/>
      <c r="L14" s="3"/>
      <c r="M14" s="8"/>
      <c r="N14" s="3"/>
      <c r="O14" s="3"/>
      <c r="P14" s="3"/>
      <c r="Q14" s="3"/>
      <c r="R14" s="3"/>
      <c r="S14" s="3"/>
      <c r="T14" s="3"/>
      <c r="U14" s="3"/>
      <c r="V14" s="3"/>
      <c r="W14" s="3"/>
      <c r="X14" s="8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2"/>
    </row>
    <row r="15" spans="1:42" ht="17">
      <c r="C15" s="43" t="s">
        <v>79</v>
      </c>
      <c r="D15" s="44">
        <v>0.23958333333333334</v>
      </c>
      <c r="E15" s="45"/>
      <c r="F15" s="46"/>
      <c r="G15" s="46"/>
      <c r="H15" s="46"/>
      <c r="I15" s="46"/>
      <c r="J15" s="46"/>
      <c r="K15" s="46"/>
      <c r="L15" s="47"/>
      <c r="M15" s="8"/>
      <c r="N15" s="53" t="s">
        <v>79</v>
      </c>
      <c r="O15" s="54">
        <v>0.25347222222222221</v>
      </c>
      <c r="P15" s="53"/>
      <c r="Q15" s="53"/>
      <c r="R15" s="53"/>
      <c r="S15" s="53"/>
      <c r="T15" s="53"/>
      <c r="U15" s="53"/>
      <c r="V15" s="53"/>
      <c r="W15" s="53"/>
      <c r="X15" s="8"/>
      <c r="Y15" s="53" t="s">
        <v>79</v>
      </c>
      <c r="Z15" s="53" t="s">
        <v>124</v>
      </c>
      <c r="AA15" s="53"/>
      <c r="AB15" s="53"/>
      <c r="AC15" s="53"/>
      <c r="AD15" s="53"/>
      <c r="AE15" s="53"/>
      <c r="AF15" s="53"/>
      <c r="AG15" s="53"/>
      <c r="AH15" s="53"/>
      <c r="AI15" s="2"/>
    </row>
    <row r="16" spans="1:42" ht="17">
      <c r="C16" s="48" t="s">
        <v>80</v>
      </c>
      <c r="D16" s="49">
        <v>0.4201388888888889</v>
      </c>
      <c r="E16" s="50"/>
      <c r="F16" s="51"/>
      <c r="G16" s="51"/>
      <c r="H16" s="50"/>
      <c r="I16" s="51"/>
      <c r="J16" s="51"/>
      <c r="K16" s="51"/>
      <c r="L16" s="52"/>
      <c r="M16" s="8"/>
      <c r="N16" s="53" t="s">
        <v>80</v>
      </c>
      <c r="O16" s="53"/>
      <c r="P16" s="53"/>
      <c r="Q16" s="53"/>
      <c r="R16" s="53"/>
      <c r="S16" s="53"/>
      <c r="T16" s="53"/>
      <c r="U16" s="53"/>
      <c r="V16" s="53"/>
      <c r="W16" s="53"/>
      <c r="X16" s="8"/>
      <c r="Y16" s="53" t="s">
        <v>80</v>
      </c>
      <c r="Z16" s="53"/>
      <c r="AA16" s="53"/>
      <c r="AB16" s="53"/>
      <c r="AC16" s="53"/>
      <c r="AD16" s="53"/>
      <c r="AE16" s="53"/>
      <c r="AF16" s="53"/>
      <c r="AG16" s="53"/>
      <c r="AH16" s="53"/>
      <c r="AI16" s="2"/>
    </row>
    <row r="17" spans="1:35" ht="34">
      <c r="C17" s="3" t="s">
        <v>75</v>
      </c>
      <c r="D17" s="34">
        <v>0.3611111111111111</v>
      </c>
      <c r="F17" s="3"/>
      <c r="G17" s="3">
        <v>101</v>
      </c>
      <c r="H17" s="3"/>
      <c r="I17" s="3"/>
      <c r="J17" s="3"/>
      <c r="K17" s="3"/>
      <c r="L17" s="3"/>
      <c r="M17" s="8"/>
      <c r="N17" s="3" t="s">
        <v>75</v>
      </c>
      <c r="O17" s="3"/>
      <c r="P17" s="34">
        <v>0.28194444444444444</v>
      </c>
      <c r="Q17" s="34">
        <v>0.31111111111111112</v>
      </c>
      <c r="R17" s="34">
        <v>0.3520833333333333</v>
      </c>
      <c r="S17" s="34" t="s">
        <v>116</v>
      </c>
      <c r="T17" s="3" t="s">
        <v>123</v>
      </c>
      <c r="U17" s="3"/>
      <c r="V17" s="3"/>
      <c r="W17" s="3"/>
      <c r="X17" s="8"/>
      <c r="Y17" s="3" t="s">
        <v>75</v>
      </c>
      <c r="Z17" s="34">
        <v>0.19791666666666666</v>
      </c>
      <c r="AA17" s="3"/>
      <c r="AB17" s="3"/>
      <c r="AC17" s="3"/>
      <c r="AD17" s="3"/>
      <c r="AE17" s="3"/>
      <c r="AF17" s="3"/>
      <c r="AG17" s="3"/>
      <c r="AH17" s="3"/>
      <c r="AI17" s="2"/>
    </row>
    <row r="18" spans="1:35" ht="34">
      <c r="C18" s="3" t="s">
        <v>73</v>
      </c>
      <c r="D18" s="3" t="s">
        <v>78</v>
      </c>
      <c r="E18" s="3" t="s">
        <v>76</v>
      </c>
      <c r="F18" s="3"/>
      <c r="G18" s="3" t="s">
        <v>96</v>
      </c>
      <c r="H18" s="3"/>
      <c r="I18" s="3"/>
      <c r="J18" s="3"/>
      <c r="K18" s="3"/>
      <c r="L18" s="3"/>
      <c r="M18" s="8"/>
      <c r="N18" s="3" t="s">
        <v>73</v>
      </c>
      <c r="O18" s="3"/>
      <c r="P18" s="3" t="s">
        <v>97</v>
      </c>
      <c r="Q18" s="3" t="s">
        <v>98</v>
      </c>
      <c r="R18" s="3" t="s">
        <v>99</v>
      </c>
      <c r="S18" s="34" t="s">
        <v>117</v>
      </c>
      <c r="T18" s="3" t="s">
        <v>122</v>
      </c>
      <c r="U18" s="3"/>
      <c r="V18" s="3"/>
      <c r="W18" s="3"/>
      <c r="X18" s="8"/>
      <c r="Y18" s="3" t="s">
        <v>73</v>
      </c>
      <c r="Z18" s="3" t="s">
        <v>125</v>
      </c>
      <c r="AA18" s="3"/>
      <c r="AB18" s="3"/>
      <c r="AC18" s="3"/>
      <c r="AD18" s="3"/>
      <c r="AE18" s="3"/>
      <c r="AF18" s="3"/>
      <c r="AG18" s="3"/>
      <c r="AH18" s="3"/>
      <c r="AI18" s="2"/>
    </row>
    <row r="19" spans="1:35" ht="17">
      <c r="C19" s="3" t="s">
        <v>74</v>
      </c>
      <c r="D19" s="3"/>
      <c r="E19" s="3">
        <v>7</v>
      </c>
      <c r="F19" s="3"/>
      <c r="G19" s="3">
        <v>1</v>
      </c>
      <c r="H19" s="3"/>
      <c r="I19" s="3"/>
      <c r="J19" s="3"/>
      <c r="K19" s="3"/>
      <c r="L19" s="3"/>
      <c r="M19" s="8"/>
      <c r="N19" s="3" t="s">
        <v>74</v>
      </c>
      <c r="O19" s="3"/>
      <c r="P19">
        <v>10</v>
      </c>
      <c r="Q19" s="3">
        <v>12</v>
      </c>
      <c r="R19" s="3">
        <v>10</v>
      </c>
      <c r="S19" s="3">
        <v>2</v>
      </c>
      <c r="T19" s="3">
        <v>1</v>
      </c>
      <c r="U19" s="3"/>
      <c r="V19" s="3"/>
      <c r="W19" s="3"/>
      <c r="X19" s="8"/>
      <c r="Y19" s="3" t="s">
        <v>74</v>
      </c>
      <c r="Z19" s="3">
        <v>5</v>
      </c>
      <c r="AA19" s="3"/>
      <c r="AB19" s="3"/>
      <c r="AC19" s="3"/>
      <c r="AD19" s="3"/>
      <c r="AE19" s="3"/>
      <c r="AF19" s="3"/>
      <c r="AG19" s="3"/>
      <c r="AH19" s="3"/>
      <c r="AI19" s="2"/>
    </row>
    <row r="20" spans="1:35" ht="18" thickBot="1">
      <c r="A20" s="12"/>
      <c r="B20" s="12"/>
      <c r="C20" s="56" t="s">
        <v>72</v>
      </c>
      <c r="D20" s="56"/>
      <c r="E20" s="56" t="s">
        <v>77</v>
      </c>
      <c r="F20" s="56"/>
      <c r="G20" s="56">
        <v>40</v>
      </c>
      <c r="H20" s="56"/>
      <c r="I20" s="56"/>
      <c r="J20" s="56"/>
      <c r="K20" s="56"/>
      <c r="L20" s="56"/>
      <c r="M20" s="57"/>
      <c r="N20" s="56" t="s">
        <v>72</v>
      </c>
      <c r="O20" s="58"/>
      <c r="P20" s="58">
        <v>0</v>
      </c>
      <c r="Q20" s="58"/>
      <c r="R20" s="58">
        <v>56</v>
      </c>
      <c r="S20" s="58">
        <v>59</v>
      </c>
      <c r="T20" s="58"/>
      <c r="U20" s="58"/>
      <c r="V20" s="58"/>
      <c r="W20" s="58"/>
      <c r="X20" s="57"/>
      <c r="Y20" s="56" t="s">
        <v>72</v>
      </c>
      <c r="Z20" s="56">
        <v>30</v>
      </c>
      <c r="AA20" s="58"/>
      <c r="AB20" s="58"/>
      <c r="AC20" s="58"/>
      <c r="AD20" s="58"/>
      <c r="AE20" s="58"/>
      <c r="AF20" s="58"/>
      <c r="AG20" s="58"/>
      <c r="AH20" s="58"/>
      <c r="AI20" s="2"/>
    </row>
    <row r="21" spans="1:35" ht="48" customHeight="1">
      <c r="A21" s="55"/>
      <c r="B21" s="55"/>
      <c r="C21" s="56" t="s">
        <v>100</v>
      </c>
      <c r="D21" s="56"/>
      <c r="E21" s="56" t="s">
        <v>101</v>
      </c>
      <c r="F21" s="56"/>
      <c r="G21" s="56" t="s">
        <v>102</v>
      </c>
      <c r="H21" s="56"/>
      <c r="I21" s="56"/>
      <c r="J21" s="56"/>
      <c r="K21" s="56"/>
      <c r="L21" s="56"/>
      <c r="M21" s="57"/>
      <c r="N21" s="56" t="s">
        <v>100</v>
      </c>
      <c r="O21" s="58"/>
      <c r="P21" s="58"/>
      <c r="Q21" s="58"/>
      <c r="R21" s="58" t="s">
        <v>103</v>
      </c>
      <c r="S21" s="58" t="s">
        <v>118</v>
      </c>
      <c r="T21" s="58"/>
      <c r="U21" s="58"/>
      <c r="V21" s="58"/>
      <c r="W21" s="58"/>
      <c r="X21" s="57"/>
      <c r="Y21" s="56" t="s">
        <v>100</v>
      </c>
      <c r="Z21" s="56" t="s">
        <v>126</v>
      </c>
      <c r="AA21" s="58"/>
      <c r="AB21" s="58"/>
      <c r="AC21" s="58"/>
      <c r="AD21" s="58"/>
      <c r="AE21" s="58"/>
      <c r="AF21" s="58"/>
      <c r="AG21" s="58"/>
      <c r="AH21" s="58"/>
      <c r="AI21" s="2"/>
    </row>
    <row r="22" spans="1:35" ht="48" customHeight="1">
      <c r="A22" s="55"/>
      <c r="B22" s="55"/>
      <c r="C22" s="43" t="s">
        <v>79</v>
      </c>
      <c r="D22" s="44">
        <v>0.23958333333333334</v>
      </c>
      <c r="E22" s="45"/>
      <c r="F22" s="46"/>
      <c r="G22" s="46"/>
      <c r="H22" s="46"/>
      <c r="I22" s="46"/>
      <c r="J22" s="46"/>
      <c r="K22" s="46"/>
      <c r="L22" s="47"/>
      <c r="M22" s="8"/>
      <c r="N22" s="53" t="s">
        <v>79</v>
      </c>
      <c r="O22" s="54">
        <v>0.29513888888888901</v>
      </c>
      <c r="P22" s="53"/>
      <c r="Q22" s="53"/>
      <c r="R22" s="53"/>
      <c r="S22" s="53"/>
      <c r="T22" s="53"/>
      <c r="U22" s="53"/>
      <c r="V22" s="53"/>
      <c r="W22" s="53"/>
      <c r="X22" s="8"/>
      <c r="Y22" s="53" t="s">
        <v>79</v>
      </c>
      <c r="Z22" s="53" t="s">
        <v>124</v>
      </c>
      <c r="AA22" s="53"/>
      <c r="AB22" s="53"/>
      <c r="AC22" s="53"/>
      <c r="AD22" s="53"/>
      <c r="AE22" s="53"/>
      <c r="AF22" s="53"/>
      <c r="AG22" s="53"/>
      <c r="AH22" s="53"/>
      <c r="AI22" s="2"/>
    </row>
    <row r="23" spans="1:35" ht="60">
      <c r="C23" s="42" t="s">
        <v>91</v>
      </c>
      <c r="D23" s="21" t="s">
        <v>8</v>
      </c>
      <c r="E23" s="21" t="s">
        <v>5</v>
      </c>
      <c r="F23" s="21" t="s">
        <v>21</v>
      </c>
      <c r="G23" s="21" t="s">
        <v>23</v>
      </c>
      <c r="H23" s="21" t="s">
        <v>22</v>
      </c>
      <c r="I23" s="21" t="s">
        <v>7</v>
      </c>
      <c r="J23" s="21" t="s">
        <v>19</v>
      </c>
      <c r="K23" s="21" t="s">
        <v>18</v>
      </c>
      <c r="L23" s="21" t="s">
        <v>17</v>
      </c>
      <c r="M23" s="22" t="s">
        <v>12</v>
      </c>
      <c r="N23" s="63" t="s">
        <v>32</v>
      </c>
      <c r="O23" s="21" t="s">
        <v>8</v>
      </c>
      <c r="P23" s="21" t="s">
        <v>5</v>
      </c>
      <c r="Q23" s="21" t="s">
        <v>24</v>
      </c>
      <c r="R23" s="21" t="s">
        <v>23</v>
      </c>
      <c r="S23" s="21" t="s">
        <v>22</v>
      </c>
      <c r="T23" s="21" t="s">
        <v>6</v>
      </c>
      <c r="U23" s="21" t="s">
        <v>26</v>
      </c>
      <c r="V23" s="21" t="s">
        <v>18</v>
      </c>
      <c r="W23" s="21" t="s">
        <v>9</v>
      </c>
      <c r="X23" s="22"/>
      <c r="Y23" s="20" t="s">
        <v>31</v>
      </c>
      <c r="Z23" s="21" t="s">
        <v>8</v>
      </c>
      <c r="AA23" s="21" t="s">
        <v>5</v>
      </c>
      <c r="AB23" s="21" t="s">
        <v>24</v>
      </c>
      <c r="AC23" s="21" t="s">
        <v>23</v>
      </c>
      <c r="AD23" s="21" t="s">
        <v>22</v>
      </c>
      <c r="AE23" s="21" t="s">
        <v>6</v>
      </c>
      <c r="AF23" s="21" t="s">
        <v>26</v>
      </c>
      <c r="AG23" s="21" t="s">
        <v>18</v>
      </c>
      <c r="AH23" s="21" t="s">
        <v>9</v>
      </c>
      <c r="AI23" s="2"/>
    </row>
    <row r="24" spans="1:35" ht="24"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2"/>
      <c r="N24" s="20"/>
      <c r="O24" s="21"/>
      <c r="P24" s="21"/>
      <c r="Q24" s="21"/>
      <c r="R24" s="21"/>
      <c r="S24" s="21"/>
      <c r="T24" s="21"/>
      <c r="U24" s="21"/>
      <c r="V24" s="21"/>
      <c r="W24" s="21"/>
      <c r="X24" s="22"/>
      <c r="Y24" s="20"/>
      <c r="Z24" s="21"/>
      <c r="AA24" s="21"/>
      <c r="AB24" s="21"/>
      <c r="AC24" s="21"/>
      <c r="AD24" s="21"/>
      <c r="AE24" s="21"/>
      <c r="AF24" s="21"/>
      <c r="AG24" s="21"/>
      <c r="AH24" s="21"/>
      <c r="AI24" s="2"/>
    </row>
    <row r="26" spans="1:35" ht="72" customHeight="1">
      <c r="C26" s="38" t="s">
        <v>85</v>
      </c>
      <c r="D26" s="38" t="s">
        <v>89</v>
      </c>
      <c r="E26" s="38"/>
      <c r="F26" s="38"/>
      <c r="G26" s="38"/>
      <c r="H26" s="38"/>
      <c r="I26" s="38"/>
      <c r="J26" s="38"/>
      <c r="K26" s="38"/>
      <c r="L26" s="38"/>
      <c r="M26" s="8"/>
      <c r="N26" s="27" t="s">
        <v>47</v>
      </c>
      <c r="O26" s="27">
        <v>43</v>
      </c>
      <c r="P26" s="27">
        <v>260</v>
      </c>
      <c r="Q26" s="27">
        <v>24</v>
      </c>
      <c r="R26" s="27">
        <v>2</v>
      </c>
      <c r="S26" s="27"/>
      <c r="T26" s="27">
        <v>2</v>
      </c>
      <c r="U26" s="27">
        <v>7</v>
      </c>
      <c r="V26" s="27">
        <v>4</v>
      </c>
      <c r="W26" s="27">
        <v>9</v>
      </c>
      <c r="X26" s="8"/>
      <c r="Y26" s="3" t="s">
        <v>136</v>
      </c>
      <c r="Z26" s="3"/>
      <c r="AA26" s="3"/>
      <c r="AB26" s="3"/>
      <c r="AC26" s="3"/>
      <c r="AD26" s="3"/>
      <c r="AE26" s="3"/>
      <c r="AF26" s="3"/>
      <c r="AG26" s="3"/>
      <c r="AH26" s="3"/>
      <c r="AI26" s="2"/>
    </row>
    <row r="27" spans="1:35">
      <c r="C27" s="39" t="s">
        <v>63</v>
      </c>
      <c r="D27" s="39">
        <v>28</v>
      </c>
      <c r="E27" s="40">
        <f>SUM(28/100*567)</f>
        <v>158.76000000000002</v>
      </c>
      <c r="F27" s="39">
        <f>SUM(28/100*50)</f>
        <v>14.000000000000002</v>
      </c>
      <c r="G27" s="39"/>
      <c r="H27" s="39"/>
      <c r="I27" s="39"/>
      <c r="J27" s="40">
        <f>SUM(28/100*16.67)</f>
        <v>4.6676000000000011</v>
      </c>
      <c r="K27" s="40">
        <f>SUM(28/100*13.3)</f>
        <v>3.7240000000000006</v>
      </c>
      <c r="L27" s="40">
        <f>SUM(28/100*23.33)</f>
        <v>6.5324</v>
      </c>
      <c r="M27" s="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8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2"/>
    </row>
    <row r="28" spans="1:35" ht="34">
      <c r="C28" s="38" t="s">
        <v>27</v>
      </c>
      <c r="D28" s="38">
        <v>239</v>
      </c>
      <c r="E28" s="38">
        <v>160</v>
      </c>
      <c r="F28" s="38">
        <v>9</v>
      </c>
      <c r="G28" s="38">
        <v>5</v>
      </c>
      <c r="H28" s="38">
        <v>0</v>
      </c>
      <c r="I28" s="38">
        <v>12</v>
      </c>
      <c r="J28" s="38">
        <v>13</v>
      </c>
      <c r="K28" s="38">
        <v>0</v>
      </c>
      <c r="L28" s="38">
        <v>8</v>
      </c>
      <c r="M28" s="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8"/>
      <c r="Y28" s="3" t="s">
        <v>47</v>
      </c>
      <c r="Z28" s="3">
        <v>43</v>
      </c>
      <c r="AA28" s="3">
        <v>260</v>
      </c>
      <c r="AB28" s="3">
        <v>24</v>
      </c>
      <c r="AC28" s="3">
        <v>2</v>
      </c>
      <c r="AD28" s="3"/>
      <c r="AE28" s="3">
        <v>2</v>
      </c>
      <c r="AF28" s="3">
        <v>7</v>
      </c>
      <c r="AG28" s="3">
        <v>4</v>
      </c>
      <c r="AH28" s="3">
        <v>9</v>
      </c>
      <c r="AI28" s="2"/>
    </row>
    <row r="29" spans="1:35" ht="17">
      <c r="C29" s="41"/>
      <c r="D29" s="38" t="s">
        <v>15</v>
      </c>
      <c r="E29" s="38"/>
      <c r="F29" s="38"/>
      <c r="G29" s="38"/>
      <c r="H29" s="38"/>
      <c r="I29" s="38"/>
      <c r="J29" s="38"/>
      <c r="K29" s="38"/>
      <c r="L29" s="38"/>
      <c r="M29" s="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8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2"/>
    </row>
    <row r="30" spans="1:35" ht="34">
      <c r="C30" s="38" t="s">
        <v>47</v>
      </c>
      <c r="D30" s="38">
        <v>43</v>
      </c>
      <c r="E30" s="38">
        <v>260</v>
      </c>
      <c r="F30" s="38">
        <v>24</v>
      </c>
      <c r="G30" s="38">
        <v>2</v>
      </c>
      <c r="H30" s="38"/>
      <c r="I30" s="38">
        <v>2</v>
      </c>
      <c r="J30" s="38">
        <v>7</v>
      </c>
      <c r="K30" s="38">
        <v>4</v>
      </c>
      <c r="L30" s="38">
        <v>9</v>
      </c>
      <c r="M30" s="8"/>
      <c r="X30" s="8"/>
      <c r="Y30" s="3" t="s">
        <v>47</v>
      </c>
      <c r="Z30" s="3">
        <v>43</v>
      </c>
      <c r="AA30" s="3">
        <v>260</v>
      </c>
      <c r="AB30" s="3">
        <v>24</v>
      </c>
      <c r="AC30" s="3">
        <v>2</v>
      </c>
      <c r="AD30" s="3"/>
      <c r="AE30" s="3">
        <v>2</v>
      </c>
      <c r="AF30" s="3">
        <v>7</v>
      </c>
      <c r="AG30" s="3">
        <v>4</v>
      </c>
      <c r="AH30" s="3">
        <v>9</v>
      </c>
      <c r="AI30" s="2"/>
    </row>
    <row r="31" spans="1:35" ht="17">
      <c r="C31" s="3" t="s">
        <v>11</v>
      </c>
      <c r="D31" s="3"/>
      <c r="E31" s="3"/>
      <c r="F31" s="3"/>
      <c r="G31" s="3"/>
      <c r="H31" s="3"/>
      <c r="I31" s="3"/>
      <c r="J31" s="3"/>
      <c r="K31" s="3"/>
      <c r="L31" s="3"/>
      <c r="M31" s="8"/>
      <c r="N31" s="27" t="s">
        <v>11</v>
      </c>
      <c r="O31" s="27"/>
      <c r="P31" s="27"/>
      <c r="Q31" s="27"/>
      <c r="R31" s="27"/>
      <c r="S31" s="27"/>
      <c r="T31" s="27"/>
      <c r="U31" s="27"/>
      <c r="V31" s="27"/>
      <c r="W31" s="27"/>
      <c r="X31" s="8"/>
      <c r="Y31" s="3" t="s">
        <v>11</v>
      </c>
      <c r="Z31" s="3"/>
      <c r="AA31" s="3"/>
      <c r="AB31" s="3"/>
      <c r="AC31" s="3"/>
      <c r="AD31" s="3"/>
      <c r="AE31" s="3"/>
      <c r="AF31" s="3"/>
      <c r="AG31" s="3"/>
      <c r="AH31" s="3"/>
      <c r="AI31" s="2"/>
    </row>
    <row r="32" spans="1:35" ht="17" thickBot="1">
      <c r="A32" s="12"/>
      <c r="B32" s="12"/>
      <c r="C32" s="15"/>
      <c r="D32" s="13"/>
      <c r="E32" s="13"/>
      <c r="F32" s="13"/>
      <c r="G32" s="13"/>
      <c r="H32" s="13"/>
      <c r="I32" s="13"/>
      <c r="J32" s="13"/>
      <c r="K32" s="13"/>
      <c r="L32" s="15"/>
      <c r="M32" s="14"/>
      <c r="N32" s="15"/>
      <c r="O32" s="13"/>
      <c r="P32" s="13"/>
      <c r="Q32" s="13"/>
      <c r="R32" s="13"/>
      <c r="S32" s="13"/>
      <c r="T32" s="13"/>
      <c r="U32" s="13"/>
      <c r="V32" s="13"/>
      <c r="W32" s="15"/>
      <c r="X32" s="14"/>
      <c r="Y32" s="15"/>
      <c r="Z32" s="13"/>
      <c r="AA32" s="13"/>
      <c r="AB32" s="13"/>
      <c r="AC32" s="13"/>
      <c r="AD32" s="13"/>
      <c r="AE32" s="13"/>
      <c r="AF32" s="13"/>
      <c r="AG32" s="13"/>
      <c r="AH32" s="15"/>
      <c r="AI32" s="2"/>
    </row>
    <row r="33" spans="1:35" ht="60">
      <c r="C33" s="20" t="s">
        <v>32</v>
      </c>
      <c r="D33" s="21" t="s">
        <v>8</v>
      </c>
      <c r="E33" s="21" t="s">
        <v>5</v>
      </c>
      <c r="F33" s="21" t="s">
        <v>21</v>
      </c>
      <c r="G33" s="21" t="s">
        <v>23</v>
      </c>
      <c r="H33" s="21" t="s">
        <v>22</v>
      </c>
      <c r="I33" s="21" t="s">
        <v>7</v>
      </c>
      <c r="J33" s="21" t="s">
        <v>19</v>
      </c>
      <c r="K33" s="21" t="s">
        <v>18</v>
      </c>
      <c r="L33" s="21" t="s">
        <v>17</v>
      </c>
      <c r="M33" s="22" t="s">
        <v>12</v>
      </c>
      <c r="N33" s="20" t="s">
        <v>31</v>
      </c>
      <c r="O33" s="21" t="s">
        <v>8</v>
      </c>
      <c r="P33" s="21" t="s">
        <v>5</v>
      </c>
      <c r="Q33" s="21" t="s">
        <v>24</v>
      </c>
      <c r="R33" s="21" t="s">
        <v>23</v>
      </c>
      <c r="S33" s="21" t="s">
        <v>22</v>
      </c>
      <c r="T33" s="21" t="s">
        <v>6</v>
      </c>
      <c r="U33" s="21" t="s">
        <v>26</v>
      </c>
      <c r="V33" s="21" t="s">
        <v>18</v>
      </c>
      <c r="W33" s="21" t="s">
        <v>9</v>
      </c>
      <c r="X33" s="22"/>
      <c r="Y33" s="20" t="s">
        <v>1</v>
      </c>
      <c r="Z33" s="21" t="s">
        <v>8</v>
      </c>
      <c r="AA33" s="21" t="s">
        <v>5</v>
      </c>
      <c r="AB33" s="21" t="s">
        <v>24</v>
      </c>
      <c r="AC33" s="21" t="s">
        <v>23</v>
      </c>
      <c r="AD33" s="21" t="s">
        <v>22</v>
      </c>
      <c r="AE33" s="21" t="s">
        <v>6</v>
      </c>
      <c r="AF33" s="21" t="s">
        <v>26</v>
      </c>
      <c r="AG33" s="21" t="s">
        <v>18</v>
      </c>
      <c r="AH33" s="21" t="s">
        <v>9</v>
      </c>
      <c r="AI33" s="2"/>
    </row>
    <row r="34" spans="1:35" ht="68">
      <c r="C34" s="3" t="s">
        <v>85</v>
      </c>
      <c r="D34" s="3" t="s">
        <v>89</v>
      </c>
      <c r="E34" s="3">
        <v>0</v>
      </c>
      <c r="F34" s="3"/>
      <c r="G34" s="3"/>
      <c r="H34" s="3"/>
      <c r="I34" s="3"/>
      <c r="J34" s="3"/>
      <c r="K34" s="3"/>
      <c r="L34" s="3"/>
      <c r="M34" s="8"/>
      <c r="N34" s="3" t="s">
        <v>85</v>
      </c>
      <c r="O34" s="3" t="s">
        <v>89</v>
      </c>
      <c r="P34" s="3"/>
      <c r="Q34" s="3"/>
      <c r="R34" s="3"/>
      <c r="S34" s="3"/>
      <c r="T34" s="3"/>
      <c r="U34" s="3"/>
      <c r="V34" s="3"/>
      <c r="W34" s="3"/>
      <c r="X34" s="8"/>
      <c r="Y34" s="3" t="s">
        <v>85</v>
      </c>
      <c r="Z34" s="3" t="s">
        <v>89</v>
      </c>
      <c r="AA34" s="3"/>
      <c r="AB34" s="3"/>
      <c r="AC34" s="3"/>
      <c r="AD34" s="3"/>
      <c r="AE34" s="3"/>
      <c r="AF34" s="3"/>
      <c r="AG34" s="3"/>
      <c r="AH34" s="3"/>
      <c r="AI34" s="2"/>
    </row>
    <row r="35" spans="1:35" ht="51">
      <c r="C35" s="3" t="s">
        <v>88</v>
      </c>
      <c r="M35" s="8"/>
      <c r="N35" s="3" t="s">
        <v>88</v>
      </c>
      <c r="X35" s="8"/>
      <c r="Y35" s="3" t="s">
        <v>133</v>
      </c>
      <c r="AI35" s="2"/>
    </row>
    <row r="36" spans="1:35">
      <c r="C36" t="s">
        <v>11</v>
      </c>
      <c r="D36">
        <v>88</v>
      </c>
      <c r="E36">
        <v>208</v>
      </c>
      <c r="F36">
        <v>4.8</v>
      </c>
      <c r="G36">
        <v>1.9</v>
      </c>
      <c r="I36">
        <v>4</v>
      </c>
      <c r="J36">
        <v>30</v>
      </c>
      <c r="K36">
        <v>1</v>
      </c>
      <c r="L36">
        <v>11</v>
      </c>
      <c r="M36" s="8"/>
      <c r="N36" t="s">
        <v>11</v>
      </c>
      <c r="O36">
        <v>88</v>
      </c>
      <c r="P36">
        <v>208</v>
      </c>
      <c r="Q36">
        <v>4.8</v>
      </c>
      <c r="R36">
        <v>1.9</v>
      </c>
      <c r="T36">
        <v>4</v>
      </c>
      <c r="U36">
        <v>30</v>
      </c>
      <c r="V36">
        <v>1</v>
      </c>
      <c r="W36">
        <v>11</v>
      </c>
      <c r="X36" s="37"/>
      <c r="Y36" t="s">
        <v>11</v>
      </c>
      <c r="Z36">
        <v>82</v>
      </c>
      <c r="AA36">
        <v>230</v>
      </c>
      <c r="AB36">
        <v>8</v>
      </c>
      <c r="AC36">
        <v>4</v>
      </c>
      <c r="AE36">
        <v>1</v>
      </c>
      <c r="AF36">
        <v>27</v>
      </c>
      <c r="AG36">
        <v>1</v>
      </c>
      <c r="AH36">
        <v>10</v>
      </c>
      <c r="AI36" s="2"/>
    </row>
    <row r="37" spans="1:35">
      <c r="C37" s="3"/>
      <c r="D37" s="3"/>
      <c r="E37" s="3"/>
      <c r="F37" s="3"/>
      <c r="G37" s="3"/>
      <c r="H37" s="3"/>
      <c r="I37" s="3"/>
      <c r="J37" s="3"/>
      <c r="K37" s="3"/>
      <c r="L37" s="3"/>
      <c r="M37" s="8"/>
      <c r="N37" s="3"/>
      <c r="O37" s="3"/>
      <c r="P37" s="3"/>
      <c r="Q37" s="3"/>
      <c r="R37" s="3"/>
      <c r="S37" s="3"/>
      <c r="T37" s="3"/>
      <c r="U37" s="3"/>
      <c r="V37" s="3"/>
      <c r="W37" s="3"/>
      <c r="X37" s="8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2"/>
    </row>
    <row r="38" spans="1:35">
      <c r="D38" s="3"/>
      <c r="E38" s="3"/>
      <c r="F38" s="3"/>
      <c r="G38" s="3"/>
      <c r="H38" s="3"/>
      <c r="I38" s="3"/>
      <c r="J38" s="3"/>
      <c r="K38" s="3"/>
      <c r="L38" s="3"/>
      <c r="M38" s="8"/>
      <c r="N38" s="3"/>
      <c r="O38" s="3"/>
      <c r="P38" s="3"/>
      <c r="Q38" s="3"/>
      <c r="R38" s="3"/>
      <c r="S38" s="3"/>
      <c r="T38" s="3"/>
      <c r="U38" s="3"/>
      <c r="V38" s="3"/>
      <c r="W38" s="3"/>
      <c r="X38" s="8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2"/>
    </row>
    <row r="39" spans="1:35" ht="17" thickBot="1">
      <c r="A39" s="12"/>
      <c r="B39" s="12"/>
      <c r="C39" s="15"/>
      <c r="D39" s="13"/>
      <c r="E39" s="13"/>
      <c r="F39" s="13"/>
      <c r="G39" s="13"/>
      <c r="H39" s="13"/>
      <c r="I39" s="13"/>
      <c r="J39" s="13"/>
      <c r="K39" s="13"/>
      <c r="L39" s="15"/>
      <c r="M39" s="14"/>
      <c r="N39" s="15"/>
      <c r="O39" s="13"/>
      <c r="P39" s="13"/>
      <c r="Q39" s="13"/>
      <c r="R39" s="13"/>
      <c r="S39" s="13"/>
      <c r="T39" s="13"/>
      <c r="U39" s="13"/>
      <c r="V39" s="13"/>
      <c r="W39" s="15"/>
      <c r="X39" s="14"/>
      <c r="Y39" s="15"/>
      <c r="Z39" s="13"/>
      <c r="AA39" s="13"/>
      <c r="AB39" s="13"/>
      <c r="AC39" s="13"/>
      <c r="AD39" s="13"/>
      <c r="AE39" s="13"/>
      <c r="AF39" s="13"/>
      <c r="AG39" s="13"/>
      <c r="AH39" s="15"/>
      <c r="AI39" s="2"/>
    </row>
    <row r="40" spans="1:35" ht="60">
      <c r="C40" s="20" t="s">
        <v>2</v>
      </c>
      <c r="D40" s="21" t="s">
        <v>8</v>
      </c>
      <c r="E40" s="21" t="s">
        <v>5</v>
      </c>
      <c r="F40" s="21" t="s">
        <v>24</v>
      </c>
      <c r="G40" s="21" t="s">
        <v>23</v>
      </c>
      <c r="H40" s="21" t="s">
        <v>22</v>
      </c>
      <c r="I40" s="21" t="s">
        <v>6</v>
      </c>
      <c r="J40" s="21" t="s">
        <v>26</v>
      </c>
      <c r="K40" s="21" t="s">
        <v>18</v>
      </c>
      <c r="L40" s="21" t="s">
        <v>9</v>
      </c>
      <c r="M40" s="23"/>
      <c r="N40" s="20" t="s">
        <v>2</v>
      </c>
      <c r="O40" s="21" t="s">
        <v>8</v>
      </c>
      <c r="P40" s="21" t="s">
        <v>5</v>
      </c>
      <c r="Q40" s="21" t="s">
        <v>24</v>
      </c>
      <c r="R40" s="21" t="s">
        <v>23</v>
      </c>
      <c r="S40" s="21" t="s">
        <v>22</v>
      </c>
      <c r="T40" s="21" t="s">
        <v>6</v>
      </c>
      <c r="U40" s="21" t="s">
        <v>26</v>
      </c>
      <c r="V40" s="21" t="s">
        <v>18</v>
      </c>
      <c r="W40" s="21" t="s">
        <v>9</v>
      </c>
      <c r="X40" s="23"/>
      <c r="Y40" s="20" t="s">
        <v>2</v>
      </c>
      <c r="Z40" s="21" t="s">
        <v>8</v>
      </c>
      <c r="AA40" s="21" t="s">
        <v>5</v>
      </c>
      <c r="AB40" s="21" t="s">
        <v>24</v>
      </c>
      <c r="AC40" s="21" t="s">
        <v>23</v>
      </c>
      <c r="AD40" s="21" t="s">
        <v>22</v>
      </c>
      <c r="AE40" s="21" t="s">
        <v>6</v>
      </c>
      <c r="AF40" s="21" t="s">
        <v>26</v>
      </c>
      <c r="AG40" s="21" t="s">
        <v>18</v>
      </c>
      <c r="AH40" s="21" t="s">
        <v>9</v>
      </c>
      <c r="AI40" s="2"/>
    </row>
    <row r="41" spans="1:35" ht="68">
      <c r="C41" s="27" t="s">
        <v>139</v>
      </c>
      <c r="D41" s="3">
        <v>325</v>
      </c>
      <c r="E41" s="3">
        <v>440</v>
      </c>
      <c r="F41" s="3">
        <v>70</v>
      </c>
      <c r="G41" s="3">
        <v>4</v>
      </c>
      <c r="H41" s="3" t="s">
        <v>15</v>
      </c>
      <c r="I41" s="3">
        <v>10</v>
      </c>
      <c r="J41" s="3">
        <v>78</v>
      </c>
      <c r="K41" s="3">
        <v>1</v>
      </c>
      <c r="L41" s="3">
        <v>14</v>
      </c>
      <c r="M41" s="8"/>
      <c r="N41" s="3" t="s">
        <v>36</v>
      </c>
      <c r="O41" s="3"/>
      <c r="P41" s="3"/>
      <c r="Q41" s="3"/>
      <c r="R41" s="3"/>
      <c r="S41" s="3"/>
      <c r="T41" s="3"/>
      <c r="U41" s="3"/>
      <c r="V41" s="3"/>
      <c r="W41" s="3"/>
      <c r="X41" s="8"/>
      <c r="Y41" s="4" t="s">
        <v>45</v>
      </c>
      <c r="Z41" s="3"/>
      <c r="AA41" s="3"/>
      <c r="AB41" s="3"/>
      <c r="AC41" s="3"/>
      <c r="AD41" s="3"/>
      <c r="AE41" s="3"/>
      <c r="AF41" s="3"/>
      <c r="AG41" s="3"/>
      <c r="AH41" s="3"/>
      <c r="AI41" s="2"/>
    </row>
    <row r="42" spans="1:35" ht="68">
      <c r="C42" s="3" t="s">
        <v>67</v>
      </c>
      <c r="D42" s="3">
        <v>198</v>
      </c>
      <c r="E42" s="3">
        <v>100</v>
      </c>
      <c r="F42" s="3">
        <v>9</v>
      </c>
      <c r="G42" s="3">
        <v>9</v>
      </c>
      <c r="H42" s="3">
        <v>9</v>
      </c>
      <c r="I42" s="1">
        <v>20</v>
      </c>
      <c r="J42" s="3">
        <v>24</v>
      </c>
      <c r="K42" s="3">
        <v>2</v>
      </c>
      <c r="L42" s="3">
        <v>1</v>
      </c>
      <c r="M42" s="8"/>
      <c r="N42" s="28" t="s">
        <v>50</v>
      </c>
      <c r="O42" s="3">
        <v>113</v>
      </c>
      <c r="P42" s="3">
        <v>190</v>
      </c>
      <c r="Q42" s="3">
        <v>10</v>
      </c>
      <c r="R42" s="3">
        <v>4</v>
      </c>
      <c r="S42" s="3"/>
      <c r="T42" s="3">
        <v>0</v>
      </c>
      <c r="U42" s="3">
        <v>0</v>
      </c>
      <c r="V42" s="3"/>
      <c r="W42" s="3">
        <v>23</v>
      </c>
      <c r="X42" s="8"/>
      <c r="Y42" s="28" t="s">
        <v>46</v>
      </c>
      <c r="Z42" s="3">
        <v>112</v>
      </c>
      <c r="AA42" s="3">
        <v>100</v>
      </c>
      <c r="AB42" s="3">
        <v>2</v>
      </c>
      <c r="AC42" s="3">
        <v>0</v>
      </c>
      <c r="AD42" s="3">
        <v>0</v>
      </c>
      <c r="AE42" s="3">
        <v>2</v>
      </c>
      <c r="AF42" s="3">
        <v>2</v>
      </c>
      <c r="AG42" s="3">
        <v>0</v>
      </c>
      <c r="AH42" s="3">
        <v>16</v>
      </c>
      <c r="AI42" s="2"/>
    </row>
    <row r="43" spans="1:35" ht="51">
      <c r="C43" s="3"/>
      <c r="D43" s="3"/>
      <c r="E43" s="3"/>
      <c r="F43" s="3"/>
      <c r="G43" s="3"/>
      <c r="H43" s="3"/>
      <c r="I43" s="1"/>
      <c r="J43" s="3"/>
      <c r="K43" s="3"/>
      <c r="L43" s="3"/>
      <c r="M43" s="8"/>
      <c r="N43" s="28" t="s">
        <v>68</v>
      </c>
      <c r="O43" s="3">
        <v>38</v>
      </c>
      <c r="P43" s="3">
        <v>90</v>
      </c>
      <c r="Q43" s="3">
        <v>5</v>
      </c>
      <c r="R43" s="3">
        <v>3</v>
      </c>
      <c r="S43" s="3">
        <v>0</v>
      </c>
      <c r="T43" s="3">
        <v>4</v>
      </c>
      <c r="U43" s="3">
        <v>4</v>
      </c>
      <c r="V43" s="3">
        <v>0</v>
      </c>
      <c r="W43" s="3">
        <v>8</v>
      </c>
      <c r="X43" s="8"/>
      <c r="Y43" s="59" t="s">
        <v>132</v>
      </c>
      <c r="Z43" s="35">
        <v>23</v>
      </c>
      <c r="AA43" s="35">
        <v>90</v>
      </c>
      <c r="AB43" s="35">
        <v>7</v>
      </c>
      <c r="AC43" s="35">
        <v>4</v>
      </c>
      <c r="AD43" s="35">
        <v>0</v>
      </c>
      <c r="AE43" s="35">
        <v>0</v>
      </c>
      <c r="AF43" s="35">
        <v>0</v>
      </c>
      <c r="AG43" s="35">
        <v>0</v>
      </c>
      <c r="AH43" s="35">
        <v>5</v>
      </c>
      <c r="AI43" s="2"/>
    </row>
    <row r="44" spans="1:35" ht="46" customHeight="1">
      <c r="C44" s="3"/>
      <c r="D44" s="3"/>
      <c r="E44" s="3"/>
      <c r="F44" s="3"/>
      <c r="G44" s="3"/>
      <c r="H44" s="3"/>
      <c r="I44" s="1"/>
      <c r="J44" s="3"/>
      <c r="K44" s="3"/>
      <c r="L44" s="3"/>
      <c r="M44" s="8" t="s">
        <v>70</v>
      </c>
      <c r="N44" s="27" t="s">
        <v>113</v>
      </c>
      <c r="O44" s="18">
        <v>13</v>
      </c>
      <c r="P44" s="3">
        <v>60</v>
      </c>
      <c r="Q44" s="3">
        <v>4.5</v>
      </c>
      <c r="R44" s="3">
        <v>1.5</v>
      </c>
      <c r="S44" s="3"/>
      <c r="T44" s="3"/>
      <c r="U44" s="3">
        <v>0</v>
      </c>
      <c r="V44" s="3"/>
      <c r="W44" s="3">
        <v>5</v>
      </c>
      <c r="X44" s="8"/>
      <c r="Y44" s="27" t="s">
        <v>113</v>
      </c>
      <c r="Z44" s="18">
        <v>13</v>
      </c>
      <c r="AA44" s="3">
        <v>60</v>
      </c>
      <c r="AB44" s="3">
        <v>4.5</v>
      </c>
      <c r="AC44" s="3">
        <v>1.5</v>
      </c>
      <c r="AD44" s="3"/>
      <c r="AE44" s="3"/>
      <c r="AF44" s="3">
        <v>0</v>
      </c>
      <c r="AG44" s="3"/>
      <c r="AH44" s="3">
        <v>5</v>
      </c>
      <c r="AI44" s="2"/>
    </row>
    <row r="45" spans="1:35" ht="51">
      <c r="C45" s="3"/>
      <c r="D45" s="3"/>
      <c r="E45" s="3"/>
      <c r="F45" s="3"/>
      <c r="G45" s="3"/>
      <c r="H45" s="3"/>
      <c r="I45" s="3"/>
      <c r="J45" s="3"/>
      <c r="K45" s="3"/>
      <c r="L45" s="3"/>
      <c r="M45" s="8"/>
      <c r="N45" s="3" t="s">
        <v>40</v>
      </c>
      <c r="O45" s="3" t="s">
        <v>39</v>
      </c>
      <c r="P45" s="3">
        <v>150</v>
      </c>
      <c r="Q45" s="3">
        <v>1.5</v>
      </c>
      <c r="R45" s="3">
        <v>0</v>
      </c>
      <c r="S45" s="3">
        <v>0</v>
      </c>
      <c r="T45" s="3">
        <v>4</v>
      </c>
      <c r="U45" s="3">
        <v>28</v>
      </c>
      <c r="V45" s="3">
        <v>1</v>
      </c>
      <c r="W45" s="3">
        <v>4</v>
      </c>
      <c r="X45" s="8"/>
      <c r="Y45" s="3" t="s">
        <v>44</v>
      </c>
      <c r="Z45" s="3">
        <v>76</v>
      </c>
      <c r="AA45" s="3">
        <v>220</v>
      </c>
      <c r="AB45" s="3">
        <v>4</v>
      </c>
      <c r="AC45" s="3">
        <v>0</v>
      </c>
      <c r="AD45" s="3">
        <v>0</v>
      </c>
      <c r="AE45" s="3">
        <v>4</v>
      </c>
      <c r="AF45" s="3">
        <v>38</v>
      </c>
      <c r="AG45" s="3">
        <v>1</v>
      </c>
      <c r="AH45" s="3">
        <v>6</v>
      </c>
      <c r="AI45" s="2"/>
    </row>
    <row r="46" spans="1:35">
      <c r="C46" s="3"/>
      <c r="D46" s="3"/>
      <c r="E46" s="3"/>
      <c r="F46" s="3"/>
      <c r="G46" s="3"/>
      <c r="H46" s="3"/>
      <c r="I46" s="3"/>
      <c r="J46" s="3"/>
      <c r="K46" s="3"/>
      <c r="L46" s="3"/>
      <c r="M46" s="8"/>
      <c r="N46" s="3"/>
      <c r="O46" s="3"/>
      <c r="P46" s="3"/>
      <c r="Q46" s="3"/>
      <c r="R46" s="3"/>
      <c r="S46" s="3"/>
      <c r="T46" s="3"/>
      <c r="U46" s="3"/>
      <c r="V46" s="3"/>
      <c r="W46" s="3"/>
      <c r="X46" s="8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2"/>
    </row>
    <row r="47" spans="1:35" ht="17">
      <c r="C47" s="3"/>
      <c r="D47" s="3"/>
      <c r="E47" s="3"/>
      <c r="F47" s="3"/>
      <c r="G47" s="3"/>
      <c r="H47" s="3"/>
      <c r="I47" s="3"/>
      <c r="J47" s="3"/>
      <c r="K47" s="3"/>
      <c r="L47" s="3"/>
      <c r="M47" s="8"/>
      <c r="N47" s="27" t="s">
        <v>114</v>
      </c>
      <c r="O47" s="3">
        <v>17</v>
      </c>
      <c r="P47" s="33">
        <f>SUM(17/28*200)</f>
        <v>121.42857142857142</v>
      </c>
      <c r="Q47" s="33">
        <f>SUM(17/28*22)</f>
        <v>13.357142857142856</v>
      </c>
      <c r="R47" s="33">
        <f>SUM(17/28*3)</f>
        <v>1.8214285714285712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8"/>
      <c r="Y47" s="27" t="s">
        <v>43</v>
      </c>
      <c r="Z47" s="3">
        <v>28</v>
      </c>
      <c r="AA47" s="3">
        <v>200</v>
      </c>
      <c r="AB47" s="3">
        <v>22</v>
      </c>
      <c r="AC47" s="3">
        <v>3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2"/>
    </row>
    <row r="48" spans="1:35" ht="49" customHeight="1">
      <c r="C48" s="3"/>
      <c r="D48" s="3"/>
      <c r="E48" s="3"/>
      <c r="F48" s="3"/>
      <c r="G48" s="3"/>
      <c r="H48" s="3"/>
      <c r="I48" s="3"/>
      <c r="J48" s="3"/>
      <c r="K48" s="3"/>
      <c r="L48" s="3"/>
      <c r="M48" s="8"/>
      <c r="N48" s="3" t="s">
        <v>65</v>
      </c>
      <c r="O48" s="3" t="s">
        <v>66</v>
      </c>
      <c r="P48" s="3">
        <v>5</v>
      </c>
      <c r="Q48" s="3">
        <v>0</v>
      </c>
      <c r="R48" s="3">
        <v>0</v>
      </c>
      <c r="S48" s="3">
        <v>0</v>
      </c>
      <c r="T48" s="3">
        <v>0.7</v>
      </c>
      <c r="U48" s="3">
        <v>1</v>
      </c>
      <c r="V48" s="3">
        <v>0.4</v>
      </c>
      <c r="W48" s="3">
        <v>0.22</v>
      </c>
      <c r="X48" s="8"/>
      <c r="Y48" s="3" t="s">
        <v>20</v>
      </c>
      <c r="Z48" s="3" t="s">
        <v>140</v>
      </c>
      <c r="AA48" s="3">
        <v>150</v>
      </c>
      <c r="AB48" s="3">
        <v>9</v>
      </c>
      <c r="AC48" s="3">
        <v>2.5</v>
      </c>
      <c r="AD48" s="3">
        <v>0</v>
      </c>
      <c r="AE48" s="3">
        <v>0</v>
      </c>
      <c r="AF48" s="3">
        <v>16</v>
      </c>
      <c r="AG48" s="3">
        <v>0</v>
      </c>
      <c r="AH48" s="3">
        <v>1</v>
      </c>
      <c r="AI48" s="2"/>
    </row>
    <row r="49" spans="1:35" ht="63" customHeight="1">
      <c r="C49" s="3"/>
      <c r="D49" s="3"/>
      <c r="E49" s="30"/>
      <c r="F49" s="3"/>
      <c r="G49" s="3"/>
      <c r="H49" s="3"/>
      <c r="I49" s="29"/>
      <c r="J49" s="29"/>
      <c r="K49" s="3"/>
      <c r="L49" s="3"/>
      <c r="M49" s="8"/>
      <c r="N49" s="27" t="s">
        <v>51</v>
      </c>
      <c r="O49" s="3">
        <v>117</v>
      </c>
      <c r="P49" s="3">
        <f>SUM(1.39*110)</f>
        <v>152.89999999999998</v>
      </c>
      <c r="Q49" s="3">
        <f>SUM(1.39*16)</f>
        <v>22.24</v>
      </c>
      <c r="R49" s="3">
        <f>SUM(1.39*2)</f>
        <v>2.78</v>
      </c>
      <c r="S49" s="3">
        <v>0</v>
      </c>
      <c r="T49" s="3">
        <v>0</v>
      </c>
      <c r="U49" s="3">
        <f>SUM(1.39*44)</f>
        <v>61.16</v>
      </c>
      <c r="V49" s="3">
        <f>SUM(1.39*4)</f>
        <v>5.56</v>
      </c>
      <c r="W49" s="3">
        <v>4</v>
      </c>
      <c r="X49" s="8"/>
      <c r="Y49" s="3"/>
      <c r="Z49" s="3"/>
      <c r="AA49" s="30"/>
      <c r="AB49" s="3"/>
      <c r="AC49" s="3"/>
      <c r="AD49" s="3"/>
      <c r="AE49" s="29"/>
      <c r="AF49" s="29"/>
      <c r="AG49" s="3"/>
      <c r="AH49" s="3"/>
      <c r="AI49" s="2"/>
    </row>
    <row r="50" spans="1:35" ht="63" customHeight="1">
      <c r="C50" s="3"/>
      <c r="D50" s="3"/>
      <c r="E50" s="30"/>
      <c r="F50" s="3"/>
      <c r="G50" s="3"/>
      <c r="H50" s="3"/>
      <c r="I50" s="29"/>
      <c r="J50" s="29"/>
      <c r="K50" s="3"/>
      <c r="L50" s="3"/>
      <c r="M50" s="8"/>
      <c r="N50" s="3" t="s">
        <v>67</v>
      </c>
      <c r="O50" s="3">
        <v>198</v>
      </c>
      <c r="P50" s="3">
        <v>100</v>
      </c>
      <c r="Q50" s="3">
        <v>9</v>
      </c>
      <c r="R50" s="3">
        <v>9</v>
      </c>
      <c r="S50" s="3">
        <v>9</v>
      </c>
      <c r="T50" s="1">
        <v>20</v>
      </c>
      <c r="U50" s="3">
        <v>24</v>
      </c>
      <c r="V50" s="3">
        <v>2</v>
      </c>
      <c r="W50" s="3">
        <v>1</v>
      </c>
      <c r="X50" s="8"/>
      <c r="Y50" s="3"/>
      <c r="Z50" s="3"/>
      <c r="AA50" s="3"/>
      <c r="AB50" s="3"/>
      <c r="AC50" s="3"/>
      <c r="AD50" s="3"/>
      <c r="AE50" s="1"/>
      <c r="AF50" s="3"/>
      <c r="AG50" s="3"/>
      <c r="AH50" s="3"/>
      <c r="AI50" s="2"/>
    </row>
    <row r="51" spans="1:35" ht="34">
      <c r="C51" s="3" t="s">
        <v>55</v>
      </c>
      <c r="D51" s="3" t="s">
        <v>56</v>
      </c>
      <c r="E51" s="3">
        <v>140</v>
      </c>
      <c r="F51" s="3" t="s">
        <v>15</v>
      </c>
      <c r="G51" s="3" t="s">
        <v>15</v>
      </c>
      <c r="H51" s="3" t="s">
        <v>15</v>
      </c>
      <c r="I51" s="3">
        <v>39</v>
      </c>
      <c r="J51" s="3">
        <v>39</v>
      </c>
      <c r="K51" s="3" t="s">
        <v>15</v>
      </c>
      <c r="L51" s="3" t="s">
        <v>15</v>
      </c>
      <c r="M51" s="8"/>
      <c r="N51" s="3" t="s">
        <v>115</v>
      </c>
      <c r="O51" s="3">
        <v>350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8"/>
      <c r="Y51" s="3" t="s">
        <v>55</v>
      </c>
      <c r="Z51" s="3" t="s">
        <v>56</v>
      </c>
      <c r="AA51" s="3">
        <v>140</v>
      </c>
      <c r="AB51" s="3" t="s">
        <v>15</v>
      </c>
      <c r="AC51" s="3" t="s">
        <v>15</v>
      </c>
      <c r="AD51" s="3" t="s">
        <v>15</v>
      </c>
      <c r="AE51" s="3">
        <v>39</v>
      </c>
      <c r="AF51" s="3">
        <v>39</v>
      </c>
      <c r="AG51" s="3" t="s">
        <v>15</v>
      </c>
      <c r="AH51" s="3" t="s">
        <v>15</v>
      </c>
      <c r="AI51" s="2"/>
    </row>
    <row r="52" spans="1:35" ht="18" thickBot="1">
      <c r="A52" s="12"/>
      <c r="B52" s="12"/>
      <c r="C52" s="13" t="s">
        <v>11</v>
      </c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3" t="s">
        <v>11</v>
      </c>
      <c r="O52" s="13"/>
      <c r="P52" s="13"/>
      <c r="Q52" s="13"/>
      <c r="R52" s="13"/>
      <c r="S52" s="13"/>
      <c r="T52" s="13"/>
      <c r="U52" s="13"/>
      <c r="V52" s="13"/>
      <c r="W52" s="13"/>
      <c r="X52" s="14"/>
      <c r="Y52" s="13" t="s">
        <v>11</v>
      </c>
      <c r="Z52" s="13"/>
      <c r="AA52" s="13"/>
      <c r="AB52" s="13"/>
      <c r="AC52" s="13"/>
      <c r="AD52" s="13"/>
      <c r="AE52" s="13"/>
      <c r="AF52" s="13"/>
      <c r="AG52" s="13"/>
      <c r="AH52" s="13"/>
      <c r="AI52" s="2"/>
    </row>
    <row r="53" spans="1:35">
      <c r="C53" s="3"/>
      <c r="D53" s="3"/>
      <c r="E53" s="3"/>
      <c r="F53" s="3"/>
      <c r="G53" s="3"/>
      <c r="H53" s="3"/>
      <c r="I53" s="3"/>
      <c r="J53" s="3"/>
      <c r="K53" s="3"/>
      <c r="L53" s="3"/>
      <c r="M53" s="8"/>
      <c r="N53" s="2"/>
      <c r="O53" s="2"/>
      <c r="P53" s="2"/>
      <c r="Q53" s="2"/>
      <c r="R53" s="2"/>
      <c r="S53" s="2"/>
      <c r="T53" s="2"/>
      <c r="U53" s="2"/>
      <c r="V53" s="2"/>
      <c r="W53" s="2"/>
      <c r="X53" s="8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60">
      <c r="C54" s="20" t="s">
        <v>33</v>
      </c>
      <c r="D54" s="21" t="s">
        <v>8</v>
      </c>
      <c r="E54" s="21" t="s">
        <v>5</v>
      </c>
      <c r="F54" s="21" t="s">
        <v>24</v>
      </c>
      <c r="G54" s="21" t="s">
        <v>23</v>
      </c>
      <c r="H54" s="21" t="s">
        <v>22</v>
      </c>
      <c r="I54" s="21" t="s">
        <v>6</v>
      </c>
      <c r="J54" s="21" t="s">
        <v>26</v>
      </c>
      <c r="K54" s="21" t="s">
        <v>18</v>
      </c>
      <c r="L54" s="21" t="s">
        <v>9</v>
      </c>
      <c r="M54" s="23" t="s">
        <v>12</v>
      </c>
      <c r="N54" s="20" t="s">
        <v>1</v>
      </c>
      <c r="O54" s="21" t="s">
        <v>8</v>
      </c>
      <c r="P54" s="21" t="s">
        <v>5</v>
      </c>
      <c r="Q54" s="21" t="s">
        <v>24</v>
      </c>
      <c r="R54" s="21" t="s">
        <v>23</v>
      </c>
      <c r="S54" s="21" t="s">
        <v>22</v>
      </c>
      <c r="T54" s="21" t="s">
        <v>6</v>
      </c>
      <c r="U54" s="21" t="s">
        <v>26</v>
      </c>
      <c r="V54" s="21" t="s">
        <v>18</v>
      </c>
      <c r="W54" s="21" t="s">
        <v>9</v>
      </c>
      <c r="X54" s="23"/>
      <c r="Y54" s="20" t="s">
        <v>1</v>
      </c>
      <c r="Z54" s="21" t="s">
        <v>8</v>
      </c>
      <c r="AA54" s="21" t="s">
        <v>5</v>
      </c>
      <c r="AB54" s="21" t="s">
        <v>24</v>
      </c>
      <c r="AC54" s="21" t="s">
        <v>23</v>
      </c>
      <c r="AD54" s="21" t="s">
        <v>22</v>
      </c>
      <c r="AE54" s="21" t="s">
        <v>6</v>
      </c>
      <c r="AF54" s="21" t="s">
        <v>26</v>
      </c>
      <c r="AG54" s="21" t="s">
        <v>18</v>
      </c>
      <c r="AH54" s="21" t="s">
        <v>9</v>
      </c>
      <c r="AI54" s="2"/>
    </row>
    <row r="55" spans="1:35" ht="68">
      <c r="C55" s="3" t="s">
        <v>92</v>
      </c>
      <c r="D55" s="3" t="s">
        <v>89</v>
      </c>
      <c r="E55" s="3"/>
      <c r="F55" s="3"/>
      <c r="G55" s="3"/>
      <c r="H55" s="3"/>
      <c r="I55" s="3"/>
      <c r="J55" s="3"/>
      <c r="K55" s="3"/>
      <c r="L55" s="3"/>
      <c r="M55" s="8"/>
      <c r="N55" s="3" t="s">
        <v>85</v>
      </c>
      <c r="O55" s="3" t="s">
        <v>89</v>
      </c>
      <c r="P55" s="3"/>
      <c r="Q55" s="3"/>
      <c r="R55" s="3"/>
      <c r="S55" s="3"/>
      <c r="T55" s="3"/>
      <c r="U55" s="3"/>
      <c r="V55" s="3"/>
      <c r="W55" s="3"/>
      <c r="X55" s="8"/>
      <c r="Y55" s="3" t="s">
        <v>85</v>
      </c>
      <c r="Z55" s="3" t="s">
        <v>89</v>
      </c>
      <c r="AA55" s="3"/>
      <c r="AB55" s="3"/>
      <c r="AC55" s="3"/>
      <c r="AD55" s="3"/>
      <c r="AE55" s="3"/>
      <c r="AF55" s="3"/>
      <c r="AG55" s="3"/>
      <c r="AH55" s="3"/>
      <c r="AI55" s="2"/>
    </row>
    <row r="56" spans="1:35" ht="51">
      <c r="C56" s="3" t="s">
        <v>93</v>
      </c>
      <c r="D56" s="3">
        <v>120</v>
      </c>
      <c r="E56" s="3">
        <v>80</v>
      </c>
      <c r="F56" s="3">
        <v>4.5</v>
      </c>
      <c r="G56" s="3">
        <v>2.5</v>
      </c>
      <c r="H56" s="3">
        <v>0</v>
      </c>
      <c r="I56" s="3">
        <v>6</v>
      </c>
      <c r="J56" s="3">
        <v>6.5</v>
      </c>
      <c r="K56" s="3">
        <v>0</v>
      </c>
      <c r="L56" s="3">
        <v>4</v>
      </c>
      <c r="M56" s="8"/>
      <c r="N56" s="31" t="s">
        <v>63</v>
      </c>
      <c r="O56" s="31">
        <v>28</v>
      </c>
      <c r="P56" s="32">
        <f>SUM(28/100*567)</f>
        <v>158.76000000000002</v>
      </c>
      <c r="Q56" s="31">
        <f>SUM(28/100*50)</f>
        <v>14.000000000000002</v>
      </c>
      <c r="R56" s="31"/>
      <c r="S56" s="31"/>
      <c r="T56" s="31"/>
      <c r="U56" s="32">
        <f>SUM(28/100*16.67)</f>
        <v>4.6676000000000011</v>
      </c>
      <c r="V56" s="32">
        <f>SUM(28/100*13.3)</f>
        <v>3.7240000000000006</v>
      </c>
      <c r="W56" s="32">
        <f>SUM(28/100*23.33)</f>
        <v>6.5324</v>
      </c>
      <c r="X56" s="8"/>
      <c r="Y56" s="3" t="s">
        <v>138</v>
      </c>
      <c r="Z56" s="3">
        <f>+SUM(3/4*56)</f>
        <v>42</v>
      </c>
      <c r="AA56" s="3">
        <f>+SUM(3/4*260)</f>
        <v>195</v>
      </c>
      <c r="AB56" s="3">
        <f>+SUM(3/4*11)</f>
        <v>8.25</v>
      </c>
      <c r="AC56" s="3">
        <f>+SUM(3/4*2.5)</f>
        <v>1.875</v>
      </c>
      <c r="AD56" s="3"/>
      <c r="AE56" s="3">
        <f>+SUM(3/4*17)</f>
        <v>12.75</v>
      </c>
      <c r="AF56" s="3">
        <f>+SUM(3/4*39)</f>
        <v>29.25</v>
      </c>
      <c r="AG56" s="3">
        <v>0.75</v>
      </c>
      <c r="AH56" s="3">
        <v>3</v>
      </c>
      <c r="AI56" s="2"/>
    </row>
    <row r="57" spans="1:35" ht="34">
      <c r="C57" s="3" t="s">
        <v>52</v>
      </c>
      <c r="D57" s="3">
        <v>68</v>
      </c>
      <c r="E57" s="3">
        <v>320</v>
      </c>
      <c r="F57" s="3">
        <v>13</v>
      </c>
      <c r="G57" s="3">
        <v>3.5</v>
      </c>
      <c r="H57" s="3"/>
      <c r="I57" s="3">
        <v>27</v>
      </c>
      <c r="J57" s="3">
        <v>49</v>
      </c>
      <c r="K57" s="3"/>
      <c r="L57" s="3">
        <v>3</v>
      </c>
      <c r="M57" s="8"/>
      <c r="N57" s="3" t="s">
        <v>54</v>
      </c>
      <c r="O57" s="3">
        <v>56</v>
      </c>
      <c r="P57" s="3">
        <v>260</v>
      </c>
      <c r="Q57" s="3">
        <v>11</v>
      </c>
      <c r="R57" s="3">
        <v>2.5</v>
      </c>
      <c r="S57" s="3"/>
      <c r="T57" s="3">
        <v>17</v>
      </c>
      <c r="U57" s="3">
        <v>39</v>
      </c>
      <c r="V57" s="3">
        <v>1</v>
      </c>
      <c r="W57" s="3">
        <v>4</v>
      </c>
      <c r="X57" s="8"/>
      <c r="AI57" s="2"/>
    </row>
    <row r="58" spans="1:35" ht="17">
      <c r="C58" s="3" t="s">
        <v>11</v>
      </c>
      <c r="D58" s="3"/>
      <c r="E58" s="3"/>
      <c r="F58" s="3"/>
      <c r="G58" s="3"/>
      <c r="H58" s="3"/>
      <c r="I58" s="3"/>
      <c r="J58" s="3"/>
      <c r="K58" s="3"/>
      <c r="L58" s="3"/>
      <c r="M58" s="8"/>
      <c r="N58" s="3" t="s">
        <v>11</v>
      </c>
      <c r="O58" s="3"/>
      <c r="P58" s="3"/>
      <c r="Q58" s="3"/>
      <c r="R58" s="3"/>
      <c r="S58" s="3"/>
      <c r="T58" s="3"/>
      <c r="U58" s="3"/>
      <c r="V58" s="3"/>
      <c r="W58" s="3"/>
      <c r="X58" s="8"/>
      <c r="Y58" s="3" t="s">
        <v>11</v>
      </c>
      <c r="Z58" s="3"/>
      <c r="AA58" s="3"/>
      <c r="AB58" s="3"/>
      <c r="AC58" s="3"/>
      <c r="AD58" s="3"/>
      <c r="AE58" s="3"/>
      <c r="AF58" s="3"/>
      <c r="AG58" s="3"/>
      <c r="AH58" s="3"/>
      <c r="AI58" s="2"/>
    </row>
    <row r="59" spans="1:35" ht="17" thickBot="1">
      <c r="A59" s="12"/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2"/>
    </row>
    <row r="60" spans="1:35" ht="60">
      <c r="C60" s="42" t="s">
        <v>94</v>
      </c>
      <c r="D60" s="21" t="s">
        <v>8</v>
      </c>
      <c r="E60" s="21" t="s">
        <v>5</v>
      </c>
      <c r="F60" s="21" t="s">
        <v>24</v>
      </c>
      <c r="G60" s="21" t="s">
        <v>23</v>
      </c>
      <c r="H60" s="21" t="s">
        <v>22</v>
      </c>
      <c r="I60" s="21" t="s">
        <v>6</v>
      </c>
      <c r="J60" s="21" t="s">
        <v>26</v>
      </c>
      <c r="K60" s="21" t="s">
        <v>18</v>
      </c>
      <c r="L60" s="21" t="s">
        <v>9</v>
      </c>
      <c r="M60" s="23" t="s">
        <v>12</v>
      </c>
      <c r="N60" s="65" t="s">
        <v>119</v>
      </c>
      <c r="O60" s="21" t="s">
        <v>8</v>
      </c>
      <c r="P60" s="21" t="s">
        <v>5</v>
      </c>
      <c r="Q60" s="21" t="s">
        <v>24</v>
      </c>
      <c r="R60" s="21" t="s">
        <v>23</v>
      </c>
      <c r="S60" s="21" t="s">
        <v>22</v>
      </c>
      <c r="T60" s="21" t="s">
        <v>6</v>
      </c>
      <c r="U60" s="21" t="s">
        <v>26</v>
      </c>
      <c r="V60" s="21" t="s">
        <v>18</v>
      </c>
      <c r="W60" s="21" t="s">
        <v>9</v>
      </c>
      <c r="X60" s="23"/>
      <c r="Y60" s="65" t="s">
        <v>137</v>
      </c>
      <c r="Z60" s="21" t="s">
        <v>8</v>
      </c>
      <c r="AA60" s="21" t="s">
        <v>5</v>
      </c>
      <c r="AB60" s="21" t="s">
        <v>24</v>
      </c>
      <c r="AC60" s="21" t="s">
        <v>23</v>
      </c>
      <c r="AD60" s="21" t="s">
        <v>22</v>
      </c>
      <c r="AE60" s="21" t="s">
        <v>6</v>
      </c>
      <c r="AF60" s="21" t="s">
        <v>26</v>
      </c>
      <c r="AG60" s="21" t="s">
        <v>18</v>
      </c>
      <c r="AH60" s="21" t="s">
        <v>9</v>
      </c>
      <c r="AI60" s="2"/>
    </row>
    <row r="61" spans="1:35" ht="68">
      <c r="C61" s="38" t="s">
        <v>85</v>
      </c>
      <c r="D61" s="3" t="s">
        <v>89</v>
      </c>
      <c r="E61" s="3"/>
      <c r="F61" s="3"/>
      <c r="G61" s="3"/>
      <c r="H61" s="3"/>
      <c r="I61" s="3"/>
      <c r="J61" s="3"/>
      <c r="K61" s="3"/>
      <c r="L61" s="3"/>
      <c r="M61" s="8"/>
      <c r="N61" s="38" t="s">
        <v>85</v>
      </c>
      <c r="O61" s="38" t="s">
        <v>89</v>
      </c>
      <c r="P61" s="38"/>
      <c r="Q61" s="38"/>
      <c r="R61" s="38"/>
      <c r="S61" s="38"/>
      <c r="T61" s="38"/>
      <c r="U61" s="38"/>
      <c r="V61" s="38"/>
      <c r="W61" s="3"/>
      <c r="X61" s="8"/>
      <c r="Y61" s="38" t="s">
        <v>85</v>
      </c>
      <c r="Z61" s="38" t="s">
        <v>89</v>
      </c>
      <c r="AA61" s="38"/>
      <c r="AB61" s="38"/>
      <c r="AC61" s="38"/>
      <c r="AD61" s="38"/>
      <c r="AE61" s="38"/>
      <c r="AF61" s="38"/>
      <c r="AG61" s="38"/>
      <c r="AH61" s="38"/>
      <c r="AI61" s="2"/>
    </row>
    <row r="62" spans="1:35" ht="68">
      <c r="C62" s="38" t="s">
        <v>57</v>
      </c>
      <c r="D62" s="3">
        <v>167</v>
      </c>
      <c r="E62" s="30">
        <f>SUM(1.67*52)</f>
        <v>86.84</v>
      </c>
      <c r="F62" s="3"/>
      <c r="G62" s="3"/>
      <c r="H62" s="3"/>
      <c r="I62" s="29">
        <f>SUM(1.67*10.4)</f>
        <v>17.367999999999999</v>
      </c>
      <c r="J62" s="29">
        <f>SUM(1.67*13.8)</f>
        <v>23.045999999999999</v>
      </c>
      <c r="K62" s="3">
        <v>2.4</v>
      </c>
      <c r="L62" s="3"/>
      <c r="M62" s="8"/>
      <c r="N62" s="38" t="s">
        <v>57</v>
      </c>
      <c r="O62" s="38">
        <v>167</v>
      </c>
      <c r="P62" s="66">
        <f>SUM(1.67*52)</f>
        <v>86.84</v>
      </c>
      <c r="Q62" s="38"/>
      <c r="R62" s="38"/>
      <c r="S62" s="38"/>
      <c r="T62" s="67">
        <f>SUM(1.67*10.4)</f>
        <v>17.367999999999999</v>
      </c>
      <c r="U62" s="67">
        <f>SUM(1.67*13.8)</f>
        <v>23.045999999999999</v>
      </c>
      <c r="V62" s="38">
        <v>2.4</v>
      </c>
      <c r="W62" s="3"/>
      <c r="X62" s="8"/>
      <c r="Y62" s="38" t="s">
        <v>57</v>
      </c>
      <c r="Z62" s="38">
        <v>167</v>
      </c>
      <c r="AA62" s="66">
        <f>SUM(1.67*52)</f>
        <v>86.84</v>
      </c>
      <c r="AB62" s="38"/>
      <c r="AC62" s="38"/>
      <c r="AD62" s="38"/>
      <c r="AE62" s="67">
        <f>SUM(1.67*10.4)</f>
        <v>17.367999999999999</v>
      </c>
      <c r="AF62" s="67">
        <f>SUM(1.67*13.8)</f>
        <v>23.045999999999999</v>
      </c>
      <c r="AG62" s="38">
        <v>2.4</v>
      </c>
      <c r="AH62" s="38"/>
      <c r="AI62" s="2"/>
    </row>
    <row r="63" spans="1:35" ht="17">
      <c r="C63" s="3" t="s">
        <v>11</v>
      </c>
      <c r="D63" s="3"/>
      <c r="E63" s="3"/>
      <c r="F63" s="3"/>
      <c r="G63" s="3"/>
      <c r="H63" s="3"/>
      <c r="I63" s="3"/>
      <c r="J63" s="3"/>
      <c r="K63" s="3"/>
      <c r="L63" s="3"/>
      <c r="M63" s="8"/>
      <c r="N63" s="3" t="s">
        <v>11</v>
      </c>
      <c r="O63" s="18"/>
      <c r="P63" s="3"/>
      <c r="Q63" s="3"/>
      <c r="R63" s="3"/>
      <c r="S63" s="3"/>
      <c r="T63" s="3"/>
      <c r="U63" s="3"/>
      <c r="V63" s="3"/>
      <c r="W63" s="3"/>
      <c r="X63" s="8"/>
      <c r="Y63" s="3" t="s">
        <v>11</v>
      </c>
      <c r="Z63" s="3"/>
      <c r="AA63" s="3"/>
      <c r="AB63" s="3"/>
      <c r="AC63" s="3"/>
      <c r="AD63" s="3"/>
      <c r="AE63" s="3"/>
      <c r="AF63" s="3"/>
      <c r="AG63" s="3"/>
      <c r="AH63" s="3"/>
      <c r="AI63" s="2"/>
    </row>
    <row r="64" spans="1:35" ht="17" thickBot="1">
      <c r="A64" s="12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3"/>
      <c r="O64" s="64"/>
      <c r="P64" s="13"/>
      <c r="Q64" s="13"/>
      <c r="R64" s="13"/>
      <c r="S64" s="13"/>
      <c r="T64" s="13"/>
      <c r="U64" s="13"/>
      <c r="V64" s="13"/>
      <c r="W64" s="13"/>
      <c r="X64" s="14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2"/>
    </row>
    <row r="65" spans="1:35" ht="60">
      <c r="C65" s="20" t="s">
        <v>3</v>
      </c>
      <c r="D65" s="21" t="s">
        <v>8</v>
      </c>
      <c r="E65" s="21" t="s">
        <v>5</v>
      </c>
      <c r="F65" s="21" t="s">
        <v>24</v>
      </c>
      <c r="G65" s="21" t="s">
        <v>23</v>
      </c>
      <c r="H65" s="21" t="s">
        <v>22</v>
      </c>
      <c r="I65" s="21" t="s">
        <v>6</v>
      </c>
      <c r="J65" s="21" t="s">
        <v>26</v>
      </c>
      <c r="K65" s="21" t="s">
        <v>18</v>
      </c>
      <c r="L65" s="21" t="s">
        <v>9</v>
      </c>
      <c r="M65" s="23"/>
      <c r="N65" s="20" t="s">
        <v>3</v>
      </c>
      <c r="O65" s="21" t="s">
        <v>8</v>
      </c>
      <c r="P65" s="21" t="s">
        <v>5</v>
      </c>
      <c r="Q65" s="21" t="s">
        <v>24</v>
      </c>
      <c r="R65" s="21" t="s">
        <v>23</v>
      </c>
      <c r="S65" s="21" t="s">
        <v>22</v>
      </c>
      <c r="T65" s="21" t="s">
        <v>6</v>
      </c>
      <c r="U65" s="21" t="s">
        <v>26</v>
      </c>
      <c r="V65" s="21" t="s">
        <v>18</v>
      </c>
      <c r="W65" s="21" t="s">
        <v>9</v>
      </c>
      <c r="X65" s="23"/>
      <c r="Y65" s="20" t="s">
        <v>3</v>
      </c>
      <c r="Z65" s="21" t="s">
        <v>8</v>
      </c>
      <c r="AA65" s="21" t="s">
        <v>5</v>
      </c>
      <c r="AB65" s="21" t="s">
        <v>24</v>
      </c>
      <c r="AC65" s="21" t="s">
        <v>23</v>
      </c>
      <c r="AD65" s="21" t="s">
        <v>22</v>
      </c>
      <c r="AE65" s="21" t="s">
        <v>6</v>
      </c>
      <c r="AF65" s="21" t="s">
        <v>26</v>
      </c>
      <c r="AG65" s="21" t="s">
        <v>18</v>
      </c>
      <c r="AH65" s="21" t="s">
        <v>9</v>
      </c>
      <c r="AI65" s="2"/>
    </row>
    <row r="66" spans="1:35" ht="119">
      <c r="C66" s="27" t="s">
        <v>141</v>
      </c>
      <c r="M66" s="8"/>
      <c r="N66" s="17" t="s">
        <v>120</v>
      </c>
      <c r="O66" s="3"/>
      <c r="P66" s="3"/>
      <c r="Q66" s="3"/>
      <c r="R66" s="3"/>
      <c r="S66" s="3"/>
      <c r="T66" s="3"/>
      <c r="U66" s="3"/>
      <c r="V66" s="3"/>
      <c r="W66" s="3"/>
      <c r="X66" s="8"/>
      <c r="Y66" s="27" t="s">
        <v>42</v>
      </c>
      <c r="Z66" s="3"/>
      <c r="AA66" s="3"/>
      <c r="AB66" s="3"/>
      <c r="AC66" s="3"/>
      <c r="AD66" s="3"/>
      <c r="AE66" s="3"/>
      <c r="AF66" s="3"/>
      <c r="AG66" s="3"/>
      <c r="AH66" s="3"/>
      <c r="AI66" s="2"/>
    </row>
    <row r="67" spans="1:35" ht="44" customHeight="1">
      <c r="C67" s="27" t="s">
        <v>111</v>
      </c>
      <c r="D67" s="35">
        <v>698</v>
      </c>
      <c r="E67" s="1">
        <v>400</v>
      </c>
      <c r="F67" s="1">
        <v>9</v>
      </c>
      <c r="G67" s="1">
        <v>4</v>
      </c>
      <c r="H67" s="1"/>
      <c r="I67" s="1">
        <v>10</v>
      </c>
      <c r="J67" s="1">
        <v>52</v>
      </c>
      <c r="K67" s="1">
        <v>8</v>
      </c>
      <c r="L67" s="1">
        <v>28</v>
      </c>
      <c r="M67" s="8"/>
      <c r="N67" s="27" t="s">
        <v>130</v>
      </c>
      <c r="O67" s="3">
        <v>168</v>
      </c>
      <c r="P67" s="30">
        <f>SUM(168/147*430)</f>
        <v>491.42857142857139</v>
      </c>
      <c r="Q67" s="30">
        <f>SUM(168/147*22)</f>
        <v>25.142857142857142</v>
      </c>
      <c r="R67" s="30">
        <f>SUM(168/147*7)</f>
        <v>8</v>
      </c>
      <c r="S67" s="30"/>
      <c r="T67" s="30">
        <f>SUM(168/147*2.7)</f>
        <v>3.0857142857142859</v>
      </c>
      <c r="U67" s="30">
        <f>SUM(168/147*39)</f>
        <v>44.571428571428569</v>
      </c>
      <c r="V67" s="30">
        <f>SUM(168/147*2)</f>
        <v>2.2857142857142856</v>
      </c>
      <c r="W67" s="30">
        <f>SUM(168/147*18)</f>
        <v>20.571428571428569</v>
      </c>
      <c r="X67" s="8"/>
      <c r="Y67" s="27" t="s">
        <v>41</v>
      </c>
      <c r="Z67" s="3">
        <f>SUM(357*1.5)</f>
        <v>535.5</v>
      </c>
      <c r="AA67" s="3">
        <f>SUM(420*1.5)</f>
        <v>630</v>
      </c>
      <c r="AB67" s="3">
        <f>SUM(11*1.5)</f>
        <v>16.5</v>
      </c>
      <c r="AC67" s="3">
        <f>SUM(2.5*1.5)</f>
        <v>3.75</v>
      </c>
      <c r="AD67" s="3">
        <v>0</v>
      </c>
      <c r="AE67" s="3">
        <f>SUM(6*1.5)</f>
        <v>9</v>
      </c>
      <c r="AF67" s="3">
        <f>SUM(57*1.5)</f>
        <v>85.5</v>
      </c>
      <c r="AG67" s="3">
        <f>SUM(4*1.5)</f>
        <v>6</v>
      </c>
      <c r="AH67" s="3">
        <f>SUM(22*1.5)</f>
        <v>33</v>
      </c>
      <c r="AI67" s="2"/>
    </row>
    <row r="68" spans="1:35" ht="34">
      <c r="A68" t="s">
        <v>15</v>
      </c>
      <c r="C68" s="3" t="s">
        <v>112</v>
      </c>
      <c r="D68" s="1">
        <v>765</v>
      </c>
      <c r="E68" s="30">
        <f>SUM(765/698*400)</f>
        <v>438.39541547277935</v>
      </c>
      <c r="F68" s="30">
        <f>SUM(765/698*9)</f>
        <v>9.8638968481375358</v>
      </c>
      <c r="G68" s="30">
        <f>SUM(765/698*4)</f>
        <v>4.3839541547277934</v>
      </c>
      <c r="H68" s="30"/>
      <c r="I68" s="30">
        <f>SUM(765/698*10)</f>
        <v>10.959885386819483</v>
      </c>
      <c r="J68" s="30">
        <f>SUM(765/698*52)</f>
        <v>56.991404011461313</v>
      </c>
      <c r="K68" s="30">
        <f>SUM(765/698*8)</f>
        <v>8.7679083094555867</v>
      </c>
      <c r="L68" s="30">
        <f>SUM(765/698*28)</f>
        <v>30.687679083094554</v>
      </c>
      <c r="M68" s="8"/>
      <c r="N68" s="3" t="s">
        <v>48</v>
      </c>
      <c r="O68" s="3">
        <v>244</v>
      </c>
      <c r="P68" s="3">
        <v>140</v>
      </c>
      <c r="Q68" s="3">
        <v>0</v>
      </c>
      <c r="R68" s="3">
        <v>0</v>
      </c>
      <c r="S68" s="3">
        <v>0</v>
      </c>
      <c r="T68" s="3">
        <v>30</v>
      </c>
      <c r="U68" s="3">
        <v>32</v>
      </c>
      <c r="V68" s="3">
        <v>2</v>
      </c>
      <c r="W68" s="3">
        <v>0</v>
      </c>
      <c r="X68" s="8"/>
      <c r="Y68" s="27" t="s">
        <v>15</v>
      </c>
      <c r="Z68" s="3" t="s">
        <v>15</v>
      </c>
      <c r="AA68" s="3" t="s">
        <v>15</v>
      </c>
      <c r="AB68" s="3" t="s">
        <v>15</v>
      </c>
      <c r="AC68" s="3" t="s">
        <v>15</v>
      </c>
      <c r="AD68" s="3" t="s">
        <v>15</v>
      </c>
      <c r="AE68" s="3" t="s">
        <v>15</v>
      </c>
      <c r="AF68" s="3" t="s">
        <v>15</v>
      </c>
      <c r="AG68" s="3" t="s">
        <v>15</v>
      </c>
      <c r="AH68" s="3"/>
      <c r="AI68" s="2"/>
    </row>
    <row r="69" spans="1:35" ht="68">
      <c r="B69" t="s">
        <v>127</v>
      </c>
      <c r="C69" s="3" t="s">
        <v>128</v>
      </c>
      <c r="D69" s="1">
        <v>125</v>
      </c>
      <c r="E69" s="3">
        <f>SUM(125/100*88)</f>
        <v>110</v>
      </c>
      <c r="F69" s="3"/>
      <c r="G69" s="3"/>
      <c r="H69" s="3"/>
      <c r="I69" s="3"/>
      <c r="J69" s="3">
        <f>SUM(125/100*2.86)</f>
        <v>3.5749999999999997</v>
      </c>
      <c r="K69" s="3"/>
      <c r="L69" s="3"/>
      <c r="M69" s="8"/>
      <c r="N69" s="3" t="s">
        <v>128</v>
      </c>
      <c r="O69" s="1">
        <v>125</v>
      </c>
      <c r="P69" s="3">
        <f>SUM(125/100*88)</f>
        <v>110</v>
      </c>
      <c r="Q69" s="3"/>
      <c r="R69" s="3"/>
      <c r="S69" s="3"/>
      <c r="T69" s="3"/>
      <c r="U69" s="3">
        <f>SUM(125/100*2.86)</f>
        <v>3.5749999999999997</v>
      </c>
      <c r="V69" s="3"/>
      <c r="W69" s="3"/>
      <c r="X69" s="8"/>
      <c r="Y69" s="3" t="s">
        <v>128</v>
      </c>
      <c r="Z69" s="1">
        <v>125</v>
      </c>
      <c r="AA69" s="3">
        <f>SUM(125/100*88)</f>
        <v>110</v>
      </c>
      <c r="AB69" s="3"/>
      <c r="AC69" s="3"/>
      <c r="AD69" s="3"/>
      <c r="AE69" s="3"/>
      <c r="AF69" s="3">
        <f>SUM(125/100*2.86)</f>
        <v>3.5749999999999997</v>
      </c>
      <c r="AG69" s="3"/>
      <c r="AH69" s="3"/>
      <c r="AI69" s="2"/>
    </row>
    <row r="70" spans="1:35">
      <c r="C70" s="3"/>
      <c r="D70" s="3"/>
      <c r="E70" s="3"/>
      <c r="F70" s="3"/>
      <c r="G70" s="3"/>
      <c r="H70" s="3"/>
      <c r="I70" s="3"/>
      <c r="J70" s="3"/>
      <c r="K70" s="3"/>
      <c r="L70" s="3"/>
      <c r="M70" s="8"/>
      <c r="X70" s="8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2"/>
    </row>
    <row r="71" spans="1:35">
      <c r="C71" s="3"/>
      <c r="D71" s="3"/>
      <c r="E71" s="3"/>
      <c r="F71" s="3"/>
      <c r="G71" s="3"/>
      <c r="H71" s="3"/>
      <c r="I71" s="3"/>
      <c r="J71" s="3"/>
      <c r="K71" s="3"/>
      <c r="L71" s="3"/>
      <c r="M71" s="8"/>
      <c r="N71" s="3"/>
      <c r="O71" s="3"/>
      <c r="P71" s="3"/>
      <c r="Q71" s="3"/>
      <c r="R71" s="3"/>
      <c r="S71" s="3"/>
      <c r="T71" s="3"/>
      <c r="U71" s="3"/>
      <c r="V71" s="3"/>
      <c r="W71" s="3"/>
      <c r="X71" s="8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2"/>
    </row>
    <row r="72" spans="1:35" ht="51">
      <c r="C72" s="28" t="s">
        <v>95</v>
      </c>
      <c r="D72" s="3" t="s">
        <v>15</v>
      </c>
      <c r="E72" s="3" t="s">
        <v>15</v>
      </c>
      <c r="F72" s="3" t="s">
        <v>15</v>
      </c>
      <c r="G72" s="3" t="s">
        <v>15</v>
      </c>
      <c r="H72" s="3" t="s">
        <v>49</v>
      </c>
      <c r="I72" s="3" t="s">
        <v>15</v>
      </c>
      <c r="J72" s="3" t="s">
        <v>15</v>
      </c>
      <c r="K72" s="3" t="s">
        <v>15</v>
      </c>
      <c r="L72" s="3" t="s">
        <v>15</v>
      </c>
      <c r="M72" s="8"/>
      <c r="N72" s="28" t="s">
        <v>129</v>
      </c>
      <c r="O72" s="3" t="s">
        <v>15</v>
      </c>
      <c r="P72" s="3" t="s">
        <v>15</v>
      </c>
      <c r="Q72" s="3" t="s">
        <v>15</v>
      </c>
      <c r="R72" s="3" t="s">
        <v>15</v>
      </c>
      <c r="S72" s="3" t="s">
        <v>15</v>
      </c>
      <c r="T72" s="3" t="s">
        <v>15</v>
      </c>
      <c r="U72" s="3" t="s">
        <v>15</v>
      </c>
      <c r="V72" s="3" t="s">
        <v>15</v>
      </c>
      <c r="W72" s="3" t="s">
        <v>15</v>
      </c>
      <c r="X72" s="8"/>
      <c r="Y72" s="28" t="s">
        <v>129</v>
      </c>
      <c r="Z72" s="3" t="s">
        <v>15</v>
      </c>
      <c r="AA72" s="3" t="s">
        <v>15</v>
      </c>
      <c r="AB72" s="3" t="s">
        <v>15</v>
      </c>
      <c r="AC72" s="3"/>
      <c r="AD72" s="3"/>
      <c r="AE72" s="3" t="s">
        <v>15</v>
      </c>
      <c r="AF72" s="3" t="s">
        <v>15</v>
      </c>
      <c r="AG72" s="3" t="s">
        <v>15</v>
      </c>
      <c r="AH72" s="3" t="s">
        <v>15</v>
      </c>
      <c r="AI72" s="2"/>
    </row>
    <row r="73" spans="1:35" ht="17">
      <c r="C73" s="3" t="s">
        <v>11</v>
      </c>
      <c r="D73" s="3"/>
      <c r="E73" s="3"/>
      <c r="F73" s="3"/>
      <c r="G73" s="3"/>
      <c r="H73" s="3"/>
      <c r="I73" s="3"/>
      <c r="J73" s="3"/>
      <c r="K73" s="3"/>
      <c r="L73" s="3"/>
      <c r="M73" s="8"/>
      <c r="N73" s="3" t="s">
        <v>11</v>
      </c>
      <c r="O73" s="3"/>
      <c r="P73" s="3"/>
      <c r="Q73" s="3"/>
      <c r="R73" s="3"/>
      <c r="S73" s="3"/>
      <c r="T73" s="3"/>
      <c r="U73" s="3"/>
      <c r="V73" s="3"/>
      <c r="W73" s="3"/>
      <c r="X73" s="8"/>
      <c r="Y73" s="3" t="s">
        <v>11</v>
      </c>
      <c r="Z73" s="3"/>
      <c r="AA73" s="3"/>
      <c r="AB73" s="3"/>
      <c r="AC73" s="3"/>
      <c r="AD73" s="3"/>
      <c r="AE73" s="3"/>
      <c r="AF73" s="3"/>
      <c r="AG73" s="3"/>
      <c r="AH73" s="3"/>
      <c r="AI73" s="2"/>
    </row>
    <row r="74" spans="1:35" ht="17" thickBot="1">
      <c r="A74" s="12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4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4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2"/>
    </row>
    <row r="75" spans="1:35" ht="60">
      <c r="C75" s="42" t="s">
        <v>121</v>
      </c>
      <c r="D75" s="21" t="s">
        <v>8</v>
      </c>
      <c r="E75" s="21" t="s">
        <v>5</v>
      </c>
      <c r="F75" s="21" t="s">
        <v>24</v>
      </c>
      <c r="G75" s="21" t="s">
        <v>23</v>
      </c>
      <c r="H75" s="21" t="s">
        <v>22</v>
      </c>
      <c r="I75" s="21" t="s">
        <v>6</v>
      </c>
      <c r="J75" s="21" t="s">
        <v>26</v>
      </c>
      <c r="K75" s="21" t="s">
        <v>18</v>
      </c>
      <c r="L75" s="21" t="s">
        <v>9</v>
      </c>
      <c r="M75" s="23"/>
      <c r="N75" s="42" t="s">
        <v>121</v>
      </c>
      <c r="O75" s="21" t="s">
        <v>8</v>
      </c>
      <c r="P75" s="21" t="s">
        <v>5</v>
      </c>
      <c r="Q75" s="21" t="s">
        <v>24</v>
      </c>
      <c r="R75" s="21" t="s">
        <v>23</v>
      </c>
      <c r="S75" s="21" t="s">
        <v>22</v>
      </c>
      <c r="T75" s="21" t="s">
        <v>6</v>
      </c>
      <c r="U75" s="21" t="s">
        <v>26</v>
      </c>
      <c r="V75" s="21" t="s">
        <v>18</v>
      </c>
      <c r="W75" s="21" t="s">
        <v>9</v>
      </c>
      <c r="X75" s="23"/>
      <c r="Y75" s="42" t="s">
        <v>121</v>
      </c>
      <c r="Z75" s="21" t="s">
        <v>8</v>
      </c>
      <c r="AA75" s="21" t="s">
        <v>5</v>
      </c>
      <c r="AB75" s="21" t="s">
        <v>24</v>
      </c>
      <c r="AC75" s="21" t="s">
        <v>23</v>
      </c>
      <c r="AD75" s="21" t="s">
        <v>22</v>
      </c>
      <c r="AE75" s="21" t="s">
        <v>6</v>
      </c>
      <c r="AF75" s="21" t="s">
        <v>26</v>
      </c>
      <c r="AG75" s="21" t="s">
        <v>18</v>
      </c>
      <c r="AH75" s="21" t="s">
        <v>9</v>
      </c>
      <c r="AI75" s="2"/>
    </row>
    <row r="76" spans="1:35" ht="34">
      <c r="C76" s="38" t="s">
        <v>52</v>
      </c>
      <c r="D76" s="38">
        <v>68</v>
      </c>
      <c r="E76" s="38">
        <v>320</v>
      </c>
      <c r="F76" s="38">
        <v>13</v>
      </c>
      <c r="G76" s="38">
        <v>3.5</v>
      </c>
      <c r="H76" s="38"/>
      <c r="I76" s="38">
        <v>27</v>
      </c>
      <c r="J76" s="38">
        <v>49</v>
      </c>
      <c r="K76" s="38"/>
      <c r="L76" s="38">
        <v>3</v>
      </c>
      <c r="M76" s="8"/>
      <c r="N76" s="38" t="s">
        <v>53</v>
      </c>
      <c r="O76" s="3">
        <v>44</v>
      </c>
      <c r="P76" s="3">
        <v>210</v>
      </c>
      <c r="Q76" s="3">
        <v>10</v>
      </c>
      <c r="R76" s="3">
        <v>3.5</v>
      </c>
      <c r="S76" s="3"/>
      <c r="T76" s="3">
        <v>14</v>
      </c>
      <c r="U76" s="3">
        <v>30</v>
      </c>
      <c r="V76" s="3"/>
      <c r="W76" s="3">
        <v>2</v>
      </c>
      <c r="X76" s="8"/>
      <c r="Y76" s="38" t="s">
        <v>54</v>
      </c>
      <c r="Z76" s="3">
        <v>56</v>
      </c>
      <c r="AA76" s="3">
        <v>260</v>
      </c>
      <c r="AB76" s="3">
        <v>11</v>
      </c>
      <c r="AC76" s="3">
        <v>2.5</v>
      </c>
      <c r="AD76" s="3"/>
      <c r="AE76" s="3">
        <v>17</v>
      </c>
      <c r="AF76" s="3">
        <v>39</v>
      </c>
      <c r="AG76" s="3">
        <v>1</v>
      </c>
      <c r="AH76" s="3">
        <v>4</v>
      </c>
      <c r="AI76" s="2"/>
    </row>
    <row r="77" spans="1:35">
      <c r="C77" s="3"/>
      <c r="D77" s="3"/>
      <c r="E77" s="3"/>
      <c r="F77" s="3"/>
      <c r="G77" s="3"/>
      <c r="H77" s="3"/>
      <c r="I77" s="3"/>
      <c r="J77" s="3"/>
      <c r="K77" s="3"/>
      <c r="L77" s="3"/>
      <c r="M77" s="8"/>
      <c r="N77" s="3"/>
      <c r="O77" s="3"/>
      <c r="P77" s="3"/>
      <c r="Q77" s="3"/>
      <c r="R77" s="3"/>
      <c r="S77" s="3"/>
      <c r="T77" s="3"/>
      <c r="U77" s="3"/>
      <c r="V77" s="3"/>
      <c r="W77" s="3"/>
      <c r="X77" s="8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2"/>
    </row>
    <row r="78" spans="1:35" ht="17">
      <c r="C78" s="3" t="s">
        <v>11</v>
      </c>
      <c r="D78" s="3"/>
      <c r="E78" s="3"/>
      <c r="F78" s="3"/>
      <c r="G78" s="3"/>
      <c r="H78" s="3"/>
      <c r="I78" s="3"/>
      <c r="J78" s="3"/>
      <c r="K78" s="3"/>
      <c r="L78" s="3"/>
      <c r="M78" s="8"/>
      <c r="N78" s="3" t="s">
        <v>11</v>
      </c>
      <c r="O78" s="3"/>
      <c r="P78" s="3"/>
      <c r="Q78" s="3"/>
      <c r="R78" s="3"/>
      <c r="S78" s="3"/>
      <c r="T78" s="3"/>
      <c r="U78" s="3"/>
      <c r="V78" s="3"/>
      <c r="W78" s="3"/>
      <c r="X78" s="8"/>
      <c r="Y78" s="3" t="s">
        <v>11</v>
      </c>
      <c r="Z78" s="3"/>
      <c r="AA78" s="3"/>
      <c r="AB78" s="3"/>
      <c r="AC78" s="3"/>
      <c r="AD78" s="3"/>
      <c r="AE78" s="3"/>
      <c r="AF78" s="3"/>
      <c r="AG78" s="3"/>
      <c r="AH78" s="3"/>
      <c r="AI78" s="2"/>
    </row>
    <row r="79" spans="1:35" ht="17" thickBot="1">
      <c r="A79" s="12"/>
      <c r="B79" s="12"/>
      <c r="C79" s="15"/>
      <c r="D79" s="13"/>
      <c r="E79" s="13"/>
      <c r="F79" s="13"/>
      <c r="G79" s="13"/>
      <c r="H79" s="13"/>
      <c r="I79" s="13"/>
      <c r="J79" s="13"/>
      <c r="K79" s="13"/>
      <c r="L79" s="13"/>
      <c r="M79" s="16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4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2"/>
    </row>
    <row r="80" spans="1:35" ht="65">
      <c r="C80" s="20" t="s">
        <v>29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0" t="s">
        <v>13</v>
      </c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0" t="s">
        <v>13</v>
      </c>
      <c r="Z80" s="26"/>
      <c r="AA80" s="26"/>
      <c r="AB80" s="26"/>
      <c r="AC80" s="26"/>
      <c r="AD80" s="26"/>
      <c r="AE80" s="26"/>
      <c r="AF80" s="26"/>
      <c r="AG80" s="26"/>
      <c r="AH80" s="26"/>
      <c r="AI80" s="2"/>
    </row>
    <row r="81" spans="3:35" ht="17">
      <c r="C81" s="3" t="s">
        <v>14</v>
      </c>
      <c r="D81" s="3"/>
      <c r="E81" s="3"/>
      <c r="F81" s="3"/>
      <c r="G81" s="3"/>
      <c r="H81" s="3"/>
      <c r="I81" s="3"/>
      <c r="J81" s="3"/>
      <c r="K81" s="3"/>
      <c r="L81" s="3"/>
      <c r="M81" s="11"/>
      <c r="N81" s="3" t="s">
        <v>14</v>
      </c>
      <c r="O81" s="2"/>
      <c r="P81" s="2"/>
      <c r="Q81" s="2"/>
      <c r="R81" s="2"/>
      <c r="S81" s="2"/>
      <c r="T81" s="2"/>
      <c r="U81" s="2"/>
      <c r="V81" s="2"/>
      <c r="W81" s="2"/>
      <c r="X81" s="8"/>
      <c r="Y81" s="3" t="s">
        <v>14</v>
      </c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3:35" ht="17">
      <c r="C82" s="3" t="s">
        <v>16</v>
      </c>
      <c r="D82" s="3"/>
      <c r="E82" s="3" t="s">
        <v>12</v>
      </c>
      <c r="F82" s="3"/>
      <c r="G82" s="3"/>
      <c r="H82" s="3"/>
      <c r="I82" s="3"/>
      <c r="J82" s="3"/>
      <c r="K82" s="3"/>
      <c r="L82" s="3"/>
      <c r="M82" s="11"/>
      <c r="N82" s="3" t="s">
        <v>16</v>
      </c>
      <c r="O82" s="2"/>
      <c r="P82" s="2"/>
      <c r="Q82" s="2"/>
      <c r="R82" s="2"/>
      <c r="S82" s="2"/>
      <c r="T82" s="2"/>
      <c r="U82" s="2"/>
      <c r="V82" s="2"/>
      <c r="W82" s="2"/>
      <c r="X82" s="8"/>
      <c r="Y82" s="3" t="s">
        <v>16</v>
      </c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3:35" ht="17">
      <c r="C83" s="3" t="s">
        <v>60</v>
      </c>
      <c r="D83" s="3"/>
      <c r="E83" s="3"/>
      <c r="F83" s="3"/>
      <c r="G83" s="3"/>
      <c r="H83" s="3"/>
      <c r="I83" s="3"/>
      <c r="J83" s="3"/>
      <c r="K83" s="3"/>
      <c r="L83" s="3"/>
      <c r="M83" s="11"/>
      <c r="N83" s="3"/>
      <c r="O83" s="2"/>
      <c r="P83" s="2"/>
      <c r="Q83" s="2"/>
      <c r="R83" s="2"/>
      <c r="S83" s="2"/>
      <c r="T83" s="2"/>
      <c r="U83" s="2"/>
      <c r="V83" s="2"/>
      <c r="W83" s="2"/>
      <c r="X83" s="8"/>
      <c r="Y83" s="3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3:35" ht="17">
      <c r="C84" s="3" t="s">
        <v>59</v>
      </c>
      <c r="D84" s="6" t="s">
        <v>58</v>
      </c>
      <c r="E84" s="6">
        <v>10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9"/>
      <c r="N84" s="6"/>
      <c r="O84" s="6"/>
      <c r="P84" s="6"/>
      <c r="Q84" s="6"/>
      <c r="R84" s="6"/>
      <c r="S84" s="6"/>
      <c r="T84" s="6"/>
      <c r="U84" s="6"/>
      <c r="V84" s="6"/>
      <c r="W84" s="6"/>
      <c r="X84" s="9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3:35">
      <c r="D85" s="6"/>
      <c r="E85" s="6"/>
      <c r="F85" s="6"/>
      <c r="G85" s="6"/>
      <c r="H85" s="6"/>
      <c r="I85" s="6"/>
      <c r="J85" s="6"/>
      <c r="K85" s="6"/>
      <c r="L85" s="6"/>
      <c r="M85" s="9"/>
      <c r="N85" s="6"/>
      <c r="O85" s="6"/>
      <c r="P85" s="6"/>
      <c r="Q85" s="6"/>
      <c r="R85" s="6"/>
      <c r="S85" s="6"/>
      <c r="T85" s="6"/>
      <c r="U85" s="6"/>
      <c r="V85" s="6"/>
      <c r="W85" s="6"/>
      <c r="X85" s="9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3:35">
      <c r="C86" s="6"/>
      <c r="D86" s="6"/>
      <c r="E86" s="6"/>
      <c r="F86" s="6"/>
      <c r="G86" s="6"/>
      <c r="H86" s="6"/>
      <c r="I86" s="6"/>
      <c r="J86" s="6"/>
      <c r="K86" s="6"/>
      <c r="L86" s="6"/>
      <c r="M86" s="9"/>
      <c r="N86" s="6"/>
      <c r="O86" s="6"/>
      <c r="P86" s="6"/>
      <c r="Q86" s="6"/>
      <c r="R86" s="6"/>
      <c r="S86" s="6"/>
      <c r="T86" s="6"/>
      <c r="U86" s="6"/>
      <c r="V86" s="6"/>
      <c r="W86" s="6"/>
      <c r="X86" s="9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3:35">
      <c r="C87" s="6"/>
      <c r="D87" s="6"/>
      <c r="E87" s="6"/>
      <c r="F87" s="6"/>
      <c r="G87" s="6"/>
      <c r="H87" s="6"/>
      <c r="I87" s="6"/>
      <c r="J87" s="6"/>
      <c r="K87" s="6"/>
      <c r="L87" s="6"/>
      <c r="M87" s="9"/>
      <c r="N87" s="6"/>
      <c r="O87" s="6"/>
      <c r="P87" s="6"/>
      <c r="Q87" s="6"/>
      <c r="R87" s="6"/>
      <c r="S87" s="6"/>
      <c r="T87" s="6"/>
      <c r="U87" s="6"/>
      <c r="V87" s="6"/>
      <c r="W87" s="6"/>
      <c r="X87" s="9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3:35">
      <c r="C88" s="6"/>
      <c r="D88" s="6"/>
      <c r="E88" s="6"/>
      <c r="F88" s="6"/>
      <c r="G88" s="6"/>
      <c r="H88" s="6"/>
      <c r="I88" s="6"/>
      <c r="J88" s="6"/>
      <c r="K88" s="6"/>
      <c r="L88" s="6"/>
      <c r="M88" s="9"/>
      <c r="N88" s="6"/>
      <c r="O88" s="6"/>
      <c r="P88" s="6"/>
      <c r="Q88" s="6"/>
      <c r="R88" s="6"/>
      <c r="S88" s="6"/>
      <c r="T88" s="6"/>
      <c r="U88" s="6"/>
      <c r="V88" s="6"/>
      <c r="W88" s="6"/>
      <c r="X88" s="9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3:35" ht="34">
      <c r="C89" s="3" t="s">
        <v>34</v>
      </c>
      <c r="D89" s="3">
        <v>127</v>
      </c>
      <c r="E89" s="3">
        <v>270</v>
      </c>
      <c r="F89" s="3">
        <v>9</v>
      </c>
      <c r="G89" s="3">
        <v>4.5</v>
      </c>
      <c r="H89" s="3">
        <v>0</v>
      </c>
      <c r="I89" s="3">
        <v>3</v>
      </c>
      <c r="J89" s="3">
        <v>38</v>
      </c>
      <c r="K89" s="3">
        <v>0</v>
      </c>
      <c r="L89" s="3">
        <v>9</v>
      </c>
    </row>
    <row r="93" spans="3:35" ht="60">
      <c r="C93" s="36" t="s">
        <v>131</v>
      </c>
      <c r="D93" s="21" t="s">
        <v>8</v>
      </c>
      <c r="E93" s="21" t="s">
        <v>5</v>
      </c>
      <c r="F93" s="21" t="s">
        <v>24</v>
      </c>
      <c r="G93" s="21" t="s">
        <v>23</v>
      </c>
      <c r="H93" s="21" t="s">
        <v>22</v>
      </c>
      <c r="I93" s="21" t="s">
        <v>6</v>
      </c>
      <c r="J93" s="21" t="s">
        <v>26</v>
      </c>
      <c r="K93" s="21" t="s">
        <v>18</v>
      </c>
      <c r="L93" s="21" t="s">
        <v>9</v>
      </c>
    </row>
    <row r="94" spans="3:35" ht="17">
      <c r="C94" s="35"/>
      <c r="D94" s="35" t="s">
        <v>15</v>
      </c>
      <c r="E94" s="35"/>
      <c r="F94" s="35"/>
      <c r="G94" s="35"/>
      <c r="H94" s="35"/>
      <c r="I94" s="35"/>
      <c r="J94" s="35"/>
      <c r="K94" s="35"/>
      <c r="L94" s="35"/>
    </row>
    <row r="95" spans="3:35" ht="51">
      <c r="C95" s="59" t="s">
        <v>132</v>
      </c>
      <c r="D95" s="35">
        <v>23</v>
      </c>
      <c r="E95" s="35">
        <v>90</v>
      </c>
      <c r="F95" s="35">
        <v>7</v>
      </c>
      <c r="G95" s="35">
        <v>4</v>
      </c>
      <c r="H95" s="35">
        <v>0</v>
      </c>
      <c r="I95" s="35">
        <v>0</v>
      </c>
      <c r="J95" s="35">
        <v>0</v>
      </c>
      <c r="K95" s="35">
        <v>0</v>
      </c>
      <c r="L95" s="35">
        <v>5</v>
      </c>
    </row>
    <row r="96" spans="3:35" ht="34">
      <c r="C96" s="60" t="s">
        <v>69</v>
      </c>
      <c r="D96" s="35">
        <v>59</v>
      </c>
      <c r="E96" s="35">
        <v>140</v>
      </c>
      <c r="F96" s="35">
        <v>1</v>
      </c>
      <c r="G96" s="35">
        <v>0</v>
      </c>
      <c r="H96" s="35">
        <v>0</v>
      </c>
      <c r="I96" s="35">
        <v>1</v>
      </c>
      <c r="J96" s="35">
        <v>27</v>
      </c>
      <c r="K96" s="35">
        <v>1</v>
      </c>
      <c r="L96" s="35">
        <v>5</v>
      </c>
    </row>
    <row r="97" spans="3:23">
      <c r="C97" s="62" t="s">
        <v>11</v>
      </c>
      <c r="D97" s="1">
        <f>SUM(D95+D96)</f>
        <v>82</v>
      </c>
      <c r="E97" s="1">
        <f t="shared" ref="E97:L97" si="0">SUM(E95+E96)</f>
        <v>230</v>
      </c>
      <c r="F97" s="1">
        <f t="shared" si="0"/>
        <v>8</v>
      </c>
      <c r="G97" s="1">
        <f t="shared" si="0"/>
        <v>4</v>
      </c>
      <c r="H97" s="1">
        <f t="shared" si="0"/>
        <v>0</v>
      </c>
      <c r="I97" s="1">
        <f t="shared" si="0"/>
        <v>1</v>
      </c>
      <c r="J97" s="1">
        <f t="shared" si="0"/>
        <v>27</v>
      </c>
      <c r="K97" s="1">
        <f t="shared" si="0"/>
        <v>1</v>
      </c>
      <c r="L97" s="1">
        <f t="shared" si="0"/>
        <v>10</v>
      </c>
    </row>
    <row r="98" spans="3:23">
      <c r="N98" t="s">
        <v>71</v>
      </c>
    </row>
    <row r="99" spans="3:23" ht="51">
      <c r="N99" s="17" t="s">
        <v>38</v>
      </c>
      <c r="O99" s="3"/>
      <c r="P99" s="3"/>
      <c r="Q99" s="3"/>
      <c r="R99" s="3"/>
      <c r="S99" s="3"/>
      <c r="T99" s="3"/>
      <c r="U99" s="3"/>
      <c r="V99" s="3"/>
      <c r="W99" s="3"/>
    </row>
    <row r="100" spans="3:23" ht="17">
      <c r="N100" s="27" t="s">
        <v>37</v>
      </c>
      <c r="O100" s="3">
        <v>244</v>
      </c>
      <c r="P100" s="3">
        <v>640</v>
      </c>
      <c r="Q100" s="3">
        <v>30</v>
      </c>
      <c r="R100" s="3">
        <v>14</v>
      </c>
      <c r="S100" s="3"/>
      <c r="T100" s="3">
        <v>6</v>
      </c>
      <c r="U100" s="3">
        <v>64</v>
      </c>
      <c r="V100" s="3">
        <v>2</v>
      </c>
      <c r="W100" s="3">
        <v>30</v>
      </c>
    </row>
    <row r="107" spans="3:23" ht="60">
      <c r="C107" s="36" t="s">
        <v>87</v>
      </c>
      <c r="D107" s="21" t="s">
        <v>8</v>
      </c>
      <c r="E107" s="21" t="s">
        <v>5</v>
      </c>
      <c r="F107" s="21" t="s">
        <v>24</v>
      </c>
      <c r="G107" s="21" t="s">
        <v>23</v>
      </c>
      <c r="H107" s="21" t="s">
        <v>22</v>
      </c>
      <c r="I107" s="21" t="s">
        <v>6</v>
      </c>
      <c r="J107" s="21" t="s">
        <v>26</v>
      </c>
      <c r="K107" s="21" t="s">
        <v>18</v>
      </c>
      <c r="L107" s="21" t="s">
        <v>9</v>
      </c>
    </row>
    <row r="108" spans="3:23" ht="17">
      <c r="C108" s="35"/>
      <c r="D108" s="35" t="s">
        <v>15</v>
      </c>
      <c r="E108" s="35"/>
      <c r="F108" s="35"/>
      <c r="G108" s="35"/>
      <c r="H108" s="35"/>
      <c r="I108" s="35"/>
      <c r="J108" s="35"/>
      <c r="K108" s="35"/>
      <c r="L108" s="35"/>
    </row>
    <row r="109" spans="3:23" ht="34">
      <c r="C109" s="59" t="s">
        <v>86</v>
      </c>
      <c r="D109" s="35">
        <v>29</v>
      </c>
      <c r="E109" s="35">
        <v>68</v>
      </c>
      <c r="F109" s="35">
        <v>3.8</v>
      </c>
      <c r="G109" s="35">
        <v>1.9</v>
      </c>
      <c r="H109" s="35">
        <v>0</v>
      </c>
      <c r="I109" s="35">
        <v>3</v>
      </c>
      <c r="J109" s="35">
        <v>3</v>
      </c>
      <c r="K109" s="35">
        <v>0</v>
      </c>
      <c r="L109" s="35">
        <v>6</v>
      </c>
    </row>
    <row r="110" spans="3:23" ht="34">
      <c r="C110" s="60" t="s">
        <v>69</v>
      </c>
      <c r="D110" s="35">
        <v>59</v>
      </c>
      <c r="E110" s="35">
        <v>140</v>
      </c>
      <c r="F110" s="35">
        <v>1</v>
      </c>
      <c r="G110" s="35">
        <v>0</v>
      </c>
      <c r="H110" s="35">
        <v>0</v>
      </c>
      <c r="I110" s="35">
        <v>1</v>
      </c>
      <c r="J110" s="35">
        <v>27</v>
      </c>
      <c r="K110" s="35">
        <v>1</v>
      </c>
      <c r="L110" s="35">
        <v>5</v>
      </c>
    </row>
    <row r="111" spans="3:23">
      <c r="C111" s="62" t="s">
        <v>11</v>
      </c>
      <c r="D111" s="1">
        <v>88</v>
      </c>
      <c r="E111" s="1">
        <v>208</v>
      </c>
      <c r="F111" s="1">
        <v>4.8</v>
      </c>
      <c r="G111" s="1">
        <v>1.9</v>
      </c>
      <c r="H111" s="1"/>
      <c r="I111" s="1">
        <v>4</v>
      </c>
      <c r="J111" s="1">
        <v>30</v>
      </c>
      <c r="K111" s="1">
        <v>1</v>
      </c>
      <c r="L111" s="1">
        <v>11</v>
      </c>
    </row>
    <row r="116" spans="3:12" ht="60">
      <c r="C116" s="36" t="s">
        <v>104</v>
      </c>
      <c r="D116" s="21" t="s">
        <v>108</v>
      </c>
      <c r="E116" s="21" t="s">
        <v>5</v>
      </c>
      <c r="F116" s="21" t="s">
        <v>24</v>
      </c>
      <c r="G116" s="21" t="s">
        <v>23</v>
      </c>
      <c r="H116" s="21" t="s">
        <v>22</v>
      </c>
      <c r="I116" s="21" t="s">
        <v>6</v>
      </c>
      <c r="J116" s="21" t="s">
        <v>26</v>
      </c>
      <c r="K116" s="21" t="s">
        <v>18</v>
      </c>
      <c r="L116" s="21" t="s">
        <v>9</v>
      </c>
    </row>
    <row r="117" spans="3:12" ht="85">
      <c r="C117" s="35"/>
      <c r="D117" s="35" t="s">
        <v>142</v>
      </c>
      <c r="E117" s="35"/>
      <c r="F117" s="35"/>
      <c r="G117" s="35"/>
      <c r="H117" s="35"/>
      <c r="I117" s="35"/>
      <c r="J117" s="35"/>
      <c r="K117" s="35"/>
      <c r="L117" s="35"/>
    </row>
    <row r="118" spans="3:12">
      <c r="C118" s="35"/>
      <c r="D118" s="35"/>
      <c r="E118" s="1">
        <v>400</v>
      </c>
      <c r="F118" s="1">
        <v>9</v>
      </c>
      <c r="G118" s="1">
        <v>4</v>
      </c>
      <c r="H118" s="1"/>
      <c r="I118" s="1">
        <v>10</v>
      </c>
      <c r="J118" s="1">
        <v>52</v>
      </c>
      <c r="K118" s="1">
        <v>8</v>
      </c>
      <c r="L118" s="1">
        <v>28</v>
      </c>
    </row>
    <row r="119" spans="3:12" ht="17">
      <c r="C119" s="59" t="s">
        <v>109</v>
      </c>
      <c r="D119" s="35">
        <v>150</v>
      </c>
      <c r="E119" s="35" t="s">
        <v>15</v>
      </c>
      <c r="F119" s="35" t="s">
        <v>15</v>
      </c>
      <c r="G119" s="35" t="s">
        <v>15</v>
      </c>
      <c r="H119" s="35" t="s">
        <v>15</v>
      </c>
      <c r="I119" s="35" t="s">
        <v>15</v>
      </c>
      <c r="J119" s="35" t="s">
        <v>15</v>
      </c>
      <c r="K119" s="35" t="s">
        <v>15</v>
      </c>
      <c r="L119" s="35" t="s">
        <v>15</v>
      </c>
    </row>
    <row r="120" spans="3:12" ht="17">
      <c r="C120" s="60" t="s">
        <v>105</v>
      </c>
      <c r="D120" s="35">
        <v>319</v>
      </c>
      <c r="E120" s="35" t="s">
        <v>15</v>
      </c>
      <c r="F120" s="35" t="s">
        <v>15</v>
      </c>
      <c r="G120" s="35" t="s">
        <v>15</v>
      </c>
      <c r="H120" s="35" t="s">
        <v>15</v>
      </c>
      <c r="I120" s="35" t="s">
        <v>15</v>
      </c>
      <c r="J120" s="35" t="s">
        <v>15</v>
      </c>
      <c r="K120" s="35" t="s">
        <v>15</v>
      </c>
      <c r="L120" s="35" t="s">
        <v>15</v>
      </c>
    </row>
    <row r="121" spans="3:12" ht="17">
      <c r="C121" s="60" t="s">
        <v>106</v>
      </c>
      <c r="D121" s="35">
        <v>63</v>
      </c>
      <c r="E121" s="35"/>
      <c r="F121" s="35"/>
      <c r="G121" s="35"/>
      <c r="H121" s="35"/>
      <c r="I121" s="35"/>
      <c r="J121" s="35"/>
      <c r="K121" s="35"/>
      <c r="L121" s="35"/>
    </row>
    <row r="122" spans="3:12" ht="34">
      <c r="C122" s="60" t="s">
        <v>107</v>
      </c>
      <c r="D122" s="35">
        <v>233</v>
      </c>
      <c r="E122" s="35"/>
      <c r="F122" s="35"/>
      <c r="G122" s="35"/>
      <c r="H122" s="35"/>
      <c r="I122" s="35"/>
      <c r="J122" s="35"/>
      <c r="K122" s="35"/>
      <c r="L122" s="35"/>
    </row>
    <row r="123" spans="3:12" ht="17">
      <c r="C123" s="61" t="s">
        <v>110</v>
      </c>
      <c r="D123" s="35">
        <f>SUM(D119:D122)</f>
        <v>765</v>
      </c>
      <c r="E123" s="1" t="s">
        <v>15</v>
      </c>
      <c r="F123" s="1" t="s">
        <v>15</v>
      </c>
      <c r="G123" s="1" t="s">
        <v>15</v>
      </c>
      <c r="H123" s="1" t="s">
        <v>15</v>
      </c>
      <c r="I123" s="1" t="s">
        <v>15</v>
      </c>
      <c r="J123" s="1" t="s">
        <v>15</v>
      </c>
      <c r="K123" s="1" t="s">
        <v>15</v>
      </c>
      <c r="L123" s="1" t="s">
        <v>15</v>
      </c>
    </row>
    <row r="124" spans="3:12" ht="34">
      <c r="C124" s="61" t="s">
        <v>143</v>
      </c>
      <c r="D124" s="35"/>
      <c r="E124" s="1">
        <v>200</v>
      </c>
      <c r="F124" s="1">
        <v>4.5</v>
      </c>
      <c r="G124" s="1">
        <v>2</v>
      </c>
      <c r="H124" s="1"/>
      <c r="I124" s="1">
        <v>5</v>
      </c>
      <c r="J124" s="1">
        <v>26</v>
      </c>
      <c r="K124" s="1">
        <v>4</v>
      </c>
      <c r="L124" s="1">
        <v>14</v>
      </c>
    </row>
  </sheetData>
  <mergeCells count="4">
    <mergeCell ref="Y5:AH5"/>
    <mergeCell ref="C5:L5"/>
    <mergeCell ref="N5:W5"/>
    <mergeCell ref="C2:AH2"/>
  </mergeCells>
  <hyperlinks>
    <hyperlink ref="X11" r:id="rId1" location="/food-details/398527/nutrients" xr:uid="{BFC0B485-3195-FA45-8902-1A53DABB98B3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2019-09-26T20:04:11Z</dcterms:created>
  <dcterms:modified xsi:type="dcterms:W3CDTF">2022-01-12T20:36:38Z</dcterms:modified>
</cp:coreProperties>
</file>