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lewisperdue/SuddenPacificPublishing/StealthSyndromeStudy/"/>
    </mc:Choice>
  </mc:AlternateContent>
  <xr:revisionPtr revIDLastSave="0" documentId="13_ncr:1_{C5B9A8F7-B9BA-E440-9A3F-7A8A278AB046}" xr6:coauthVersionLast="47" xr6:coauthVersionMax="47" xr10:uidLastSave="{00000000-0000-0000-0000-000000000000}"/>
  <bookViews>
    <workbookView xWindow="1300" yWindow="500" windowWidth="33680" windowHeight="19880" xr2:uid="{6FC71AC4-0F17-9849-8620-E2EF5DD9B62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4" i="1" l="1"/>
  <c r="Q134" i="1"/>
  <c r="W134" i="1"/>
  <c r="AA134" i="1"/>
  <c r="AB134" i="1"/>
  <c r="AH134" i="1"/>
  <c r="O136" i="1"/>
  <c r="P136" i="1"/>
  <c r="T136" i="1"/>
  <c r="U136" i="1"/>
  <c r="W136" i="1"/>
  <c r="O137" i="1"/>
  <c r="P137" i="1"/>
  <c r="Q137" i="1"/>
  <c r="T137" i="1"/>
  <c r="U137" i="1"/>
  <c r="V137" i="1"/>
  <c r="W137" i="1"/>
  <c r="D140" i="1"/>
  <c r="E140" i="1"/>
  <c r="F140" i="1"/>
  <c r="I140" i="1"/>
  <c r="J140" i="1"/>
  <c r="L140" i="1"/>
  <c r="AB166" i="1"/>
  <c r="AH177" i="1"/>
  <c r="AG177" i="1"/>
  <c r="AF177" i="1"/>
  <c r="AB177" i="1"/>
  <c r="AA177" i="1"/>
  <c r="AC163" i="1"/>
  <c r="AC165" i="1" s="1"/>
  <c r="Z171" i="1"/>
  <c r="AH163" i="1"/>
  <c r="AG163" i="1"/>
  <c r="AF163" i="1"/>
  <c r="AE163" i="1"/>
  <c r="AB163" i="1"/>
  <c r="AA163" i="1"/>
  <c r="AA165" i="1" s="1"/>
  <c r="AA166" i="1" s="1"/>
  <c r="Z165" i="1"/>
  <c r="Z126" i="1"/>
  <c r="AF68" i="1"/>
  <c r="AA68" i="1"/>
  <c r="U68" i="1"/>
  <c r="P68" i="1"/>
  <c r="J68" i="1"/>
  <c r="E68" i="1"/>
  <c r="V43" i="1"/>
  <c r="U43" i="1"/>
  <c r="R43" i="1"/>
  <c r="Q43" i="1"/>
  <c r="P43" i="1"/>
  <c r="Z9" i="1" l="1"/>
  <c r="AH165" i="1"/>
  <c r="AG165" i="1"/>
  <c r="AG166" i="1" s="1"/>
  <c r="AF165" i="1"/>
  <c r="AE165" i="1"/>
  <c r="W35" i="1"/>
  <c r="Q35" i="1"/>
  <c r="P35" i="1"/>
  <c r="P147" i="1"/>
</calcChain>
</file>

<file path=xl/sharedStrings.xml><?xml version="1.0" encoding="utf-8"?>
<sst xmlns="http://schemas.openxmlformats.org/spreadsheetml/2006/main" count="1086" uniqueCount="249">
  <si>
    <t>Breakfast</t>
  </si>
  <si>
    <t>Snack</t>
  </si>
  <si>
    <t>Lunch</t>
  </si>
  <si>
    <t>Dinner</t>
  </si>
  <si>
    <t>Coffee, black</t>
  </si>
  <si>
    <t>Calories</t>
  </si>
  <si>
    <t>Sugar</t>
  </si>
  <si>
    <t>Sugar g</t>
  </si>
  <si>
    <t>Serving size</t>
  </si>
  <si>
    <t>protein</t>
  </si>
  <si>
    <t>n/a</t>
  </si>
  <si>
    <t>TOTAL</t>
  </si>
  <si>
    <t>`</t>
  </si>
  <si>
    <t>Hydration</t>
  </si>
  <si>
    <t xml:space="preserve"> </t>
  </si>
  <si>
    <t>protein g</t>
  </si>
  <si>
    <t>fiber dietary</t>
  </si>
  <si>
    <t>Total carb g</t>
  </si>
  <si>
    <t>Chicken sandwich</t>
  </si>
  <si>
    <t>Total Fat g</t>
  </si>
  <si>
    <t>Trans fat</t>
  </si>
  <si>
    <t>Sat Fat</t>
  </si>
  <si>
    <t>Total Fat</t>
  </si>
  <si>
    <t>serving sizes in grams unless liquid in ml</t>
  </si>
  <si>
    <t>Total carb</t>
  </si>
  <si>
    <t>Coffee, black, 2 cups</t>
  </si>
  <si>
    <r>
      <t xml:space="preserve">Hydration - </t>
    </r>
    <r>
      <rPr>
        <b/>
        <sz val="14"/>
        <color theme="1"/>
        <rFont val="Calibri (Body)_x0000_"/>
      </rPr>
      <t>As needed.Daily measure</t>
    </r>
  </si>
  <si>
    <t>Hydration: water on an as needed basis</t>
  </si>
  <si>
    <t>beef</t>
  </si>
  <si>
    <t>potatoes</t>
  </si>
  <si>
    <t>Snack 1</t>
  </si>
  <si>
    <t>Snack 2</t>
  </si>
  <si>
    <t>Snack 3</t>
  </si>
  <si>
    <t>Snack 4</t>
  </si>
  <si>
    <t>INTERVENTION -  DAY 1</t>
  </si>
  <si>
    <t>INTERVENTION -  DAY 3</t>
  </si>
  <si>
    <t>INTERVENTION -  DAY 2</t>
  </si>
  <si>
    <t xml:space="preserve">  </t>
  </si>
  <si>
    <t xml:space="preserve"> Maple syrup </t>
  </si>
  <si>
    <t>8oz whole milk - Organic Valley 4% whole milk</t>
  </si>
  <si>
    <t>bacon</t>
  </si>
  <si>
    <t>egg</t>
  </si>
  <si>
    <t>cheese</t>
  </si>
  <si>
    <t>waffle</t>
  </si>
  <si>
    <t>Food Recipe</t>
  </si>
  <si>
    <t>Honey cookies</t>
  </si>
  <si>
    <t>Amount</t>
  </si>
  <si>
    <t>Flour</t>
  </si>
  <si>
    <t>Baking soda</t>
  </si>
  <si>
    <t>salt</t>
  </si>
  <si>
    <t>nutmeg powder</t>
  </si>
  <si>
    <t>raw honey</t>
  </si>
  <si>
    <t>cinnamon</t>
  </si>
  <si>
    <t>2t</t>
  </si>
  <si>
    <t>1t</t>
  </si>
  <si>
    <t>butter</t>
  </si>
  <si>
    <t>1.5t</t>
  </si>
  <si>
    <t>Fast/easy bread</t>
  </si>
  <si>
    <t>flour</t>
  </si>
  <si>
    <t>baking powder</t>
  </si>
  <si>
    <t>water</t>
  </si>
  <si>
    <t>vegetable oil</t>
  </si>
  <si>
    <t>3t</t>
  </si>
  <si>
    <t>1.75t</t>
  </si>
  <si>
    <t>1 cup</t>
  </si>
  <si>
    <t>1 cup (240g)</t>
  </si>
  <si>
    <t>1T (15g)</t>
  </si>
  <si>
    <t>yeastless foccacia</t>
  </si>
  <si>
    <t>2 cups</t>
  </si>
  <si>
    <t>olive oil</t>
  </si>
  <si>
    <t>cayenne pepper</t>
  </si>
  <si>
    <t>garlic salt</t>
  </si>
  <si>
    <t xml:space="preserve">TOTAL </t>
  </si>
  <si>
    <t>1T</t>
  </si>
  <si>
    <t>.25 cup</t>
  </si>
  <si>
    <t>crushed dried basil</t>
  </si>
  <si>
    <t>Pasta Dough</t>
  </si>
  <si>
    <t>eggs</t>
  </si>
  <si>
    <t>black pepper</t>
  </si>
  <si>
    <t>rosemary</t>
  </si>
  <si>
    <t>3T</t>
  </si>
  <si>
    <t>Macaroni &amp; cheese</t>
  </si>
  <si>
    <t>1 lb</t>
  </si>
  <si>
    <t>onion</t>
  </si>
  <si>
    <t>carrot</t>
  </si>
  <si>
    <t>white wine</t>
  </si>
  <si>
    <t>tomato paste</t>
  </si>
  <si>
    <t>bay leaf</t>
  </si>
  <si>
    <t>nutmeg</t>
  </si>
  <si>
    <t>beef stock</t>
  </si>
  <si>
    <t>pancetta/bacon</t>
  </si>
  <si>
    <t>whole milk</t>
  </si>
  <si>
    <t>pasta</t>
  </si>
  <si>
    <t>parmesan</t>
  </si>
  <si>
    <t>1 med</t>
  </si>
  <si>
    <t>1 small</t>
  </si>
  <si>
    <t>30z</t>
  </si>
  <si>
    <t>1/3 cup</t>
  </si>
  <si>
    <t>pinch grated</t>
  </si>
  <si>
    <t>2oz /.5 cup</t>
  </si>
  <si>
    <t>Toppings</t>
  </si>
  <si>
    <t>Cheese</t>
  </si>
  <si>
    <t>organic ham</t>
  </si>
  <si>
    <t>mayonaise</t>
  </si>
  <si>
    <t xml:space="preserve">coffee </t>
  </si>
  <si>
    <t>coffee</t>
  </si>
  <si>
    <t>carbon-filtered wate</t>
  </si>
  <si>
    <t>lemonade</t>
  </si>
  <si>
    <t>le</t>
  </si>
  <si>
    <t>carrots -7</t>
  </si>
  <si>
    <t>olive oil - 3T</t>
  </si>
  <si>
    <t>onions - 2</t>
  </si>
  <si>
    <t>Meatballs</t>
  </si>
  <si>
    <t>Bacon cheeseburger - quarter pounder - ground steak</t>
  </si>
  <si>
    <t>Macaroni &amp; Cheese ( see recipe)</t>
  </si>
  <si>
    <t xml:space="preserve">Beef Pot Roast Dinner (see recipe)
</t>
  </si>
  <si>
    <t>spaghetti with meatballs  (see recipe)</t>
  </si>
  <si>
    <t>Recipes</t>
  </si>
  <si>
    <t>bun (fast/easy bread recipe)</t>
  </si>
  <si>
    <t>Parmesan cheese ( (reggiano, center))</t>
  </si>
  <si>
    <t>organic reduced wax apple</t>
  </si>
  <si>
    <t>https://fdc.nal.usda.gov/fdc-app.html#/food-details/168607/nutrients</t>
  </si>
  <si>
    <t>https://fdc.nal.usda.gov/fdc-app.html#/food-details/172883/nutrients</t>
  </si>
  <si>
    <t>https://fdc.nal.usda.gov/fdc-app.html#/food-details/443352/nutrients</t>
  </si>
  <si>
    <t>https://fdc.nal.usda.gov/fdc-app.html#/food-details/170000/nutrients</t>
  </si>
  <si>
    <t>https://fdc.nal.usda.gov/fdc-app.html#/food-details/342354/nutrients</t>
  </si>
  <si>
    <t>celery - 1-1/2 stalk</t>
  </si>
  <si>
    <t>canola  oil</t>
  </si>
  <si>
    <t>Canola oil, organic - 1T (15g)</t>
  </si>
  <si>
    <t>https://fdc.nal.usda.gov/fdc-app.html#/food-details/172336/nutrients</t>
  </si>
  <si>
    <t>https://fdc.nal.usda.gov/fdc-app.html#/food-details/170026/nutrients</t>
  </si>
  <si>
    <t>potatoes - 100 grams</t>
  </si>
  <si>
    <t xml:space="preserve"> beef (brisket) 0.3 pounds </t>
  </si>
  <si>
    <t>garlic 3 cloves</t>
  </si>
  <si>
    <t>parsley handful?</t>
  </si>
  <si>
    <t>bay leaves 1-2 large</t>
  </si>
  <si>
    <t>peppercorns 10</t>
  </si>
  <si>
    <t>carrots - 2</t>
  </si>
  <si>
    <t>celery 1-1/2 stalk</t>
  </si>
  <si>
    <t>Beef stock (use USDA ESTIMATE)</t>
  </si>
  <si>
    <t>bones3.37 pounds</t>
  </si>
  <si>
    <t>https://fdc.nal.usda.gov/fdc-app.html#/food-details/168612/nutrients</t>
  </si>
  <si>
    <t xml:space="preserve">ground ribeye steak .75 pounds </t>
  </si>
  <si>
    <t>Roll</t>
  </si>
  <si>
    <t>cookie</t>
  </si>
  <si>
    <t>https://fdc.nal.usda.gov/fdc-app.html#/food-details/358835/nutrients</t>
  </si>
  <si>
    <t>Olive Oil</t>
  </si>
  <si>
    <t>https://fdc.nal.usda.gov/fdc-app.html#/food-details/479758/nutrients</t>
  </si>
  <si>
    <t>raw almonds</t>
  </si>
  <si>
    <t>100g</t>
  </si>
  <si>
    <t xml:space="preserve">bacon </t>
  </si>
  <si>
    <t>tomato slice</t>
  </si>
  <si>
    <t>https://fdc.nal.usda.gov/fdc-app.html#/food-details/342502/nutrients</t>
  </si>
  <si>
    <t xml:space="preserve">french fried potatoes - organic potatoes - </t>
  </si>
  <si>
    <t>Bread with melted cheese</t>
  </si>
  <si>
    <t>1188g</t>
  </si>
  <si>
    <t xml:space="preserve">brisket, Sonoma Mountain Beef, pqasture raised, grrain finished 
</t>
  </si>
  <si>
    <t>Crust - Foccacia</t>
  </si>
  <si>
    <t>https://fdc.nal.usda.gov/fdc-app.html#/food-details/173192/nutrients</t>
  </si>
  <si>
    <t>Red wine, Venge Vineyards, "Scout's Honor) 2017 88cal/100g)</t>
  </si>
  <si>
    <t>Pasta</t>
  </si>
  <si>
    <t>bread crumbs</t>
  </si>
  <si>
    <t>4% whole milk (OV)</t>
  </si>
  <si>
    <t>Fresh  squeezed lemon juice</t>
  </si>
  <si>
    <t xml:space="preserve">Organic Valley raw sharp Cheddar </t>
  </si>
  <si>
    <t>Raw orgaic honey</t>
  </si>
  <si>
    <t>Water</t>
  </si>
  <si>
    <t>Finished weight</t>
  </si>
  <si>
    <t>bread</t>
  </si>
  <si>
    <t>finished weight</t>
  </si>
  <si>
    <t>Food Recipe: Roasted Almonds</t>
  </si>
  <si>
    <t>Raw whole almonds - Whole Foods</t>
  </si>
  <si>
    <t xml:space="preserve">Wf </t>
  </si>
  <si>
    <t>469 to start</t>
  </si>
  <si>
    <t>Recipe totalRaw whole almonds - Whole Foods</t>
  </si>
  <si>
    <t>ratio of before and after roast</t>
  </si>
  <si>
    <t>Cookies</t>
  </si>
  <si>
    <t>rounding error</t>
  </si>
  <si>
    <t>Roasted almonds</t>
  </si>
  <si>
    <t>roasted almonds</t>
  </si>
  <si>
    <t>Beef Pot roast</t>
  </si>
  <si>
    <t>Canola oil</t>
  </si>
  <si>
    <t>maple syrup</t>
  </si>
  <si>
    <t>orange juice</t>
  </si>
  <si>
    <t>total cooked weight</t>
  </si>
  <si>
    <t>beef stock - 5 cups</t>
  </si>
  <si>
    <t>ß</t>
  </si>
  <si>
    <t>Greek Oregano</t>
  </si>
  <si>
    <t>French Tarragon</t>
  </si>
  <si>
    <t>olive oil - 4T</t>
  </si>
  <si>
    <t>usda links</t>
  </si>
  <si>
    <t>brisket cooked weight</t>
  </si>
  <si>
    <t>potato cooked weight</t>
  </si>
  <si>
    <t>Megan's bread</t>
  </si>
  <si>
    <t>OV raw sharp cheddar Cheese</t>
  </si>
  <si>
    <t>`5</t>
  </si>
  <si>
    <t>NOTE: fried potato weight adjusted downward to account for increased weight of bread compared with the hamburger bun in the "before" lunch. For the same reason14 grams of cheese also added to equalize lipid grams.</t>
  </si>
  <si>
    <t>Snack - Did not eat</t>
  </si>
  <si>
    <t>Olive oil</t>
  </si>
  <si>
    <t xml:space="preserve"> water</t>
  </si>
  <si>
    <t xml:space="preserve">Pizza </t>
  </si>
  <si>
    <t>crushed garlic</t>
  </si>
  <si>
    <t>dried basil</t>
  </si>
  <si>
    <t>Parmesan chsese (Reggiano)</t>
  </si>
  <si>
    <t xml:space="preserve">Finished, baked weight: </t>
  </si>
  <si>
    <t>organic bacon</t>
  </si>
  <si>
    <t>Sliced, roasted chicken breast skin-on, sliced from skin side only)</t>
  </si>
  <si>
    <t>bread/foccacia</t>
  </si>
  <si>
    <t>cheddar cheese (OV raw sharp)</t>
  </si>
  <si>
    <t>Bacon, cooked  143g/2 slices (pkg nutrition)</t>
  </si>
  <si>
    <t>mayonaise 2T</t>
  </si>
  <si>
    <t>Oatmeal - 70g dry, 237g prepared</t>
  </si>
  <si>
    <t>Maple Syrup, 2T</t>
  </si>
  <si>
    <t>roasted almonds (from recipe)</t>
  </si>
  <si>
    <t>NOTE: 65 g of sandwich not eaten. Too filing due to bread bulk.</t>
  </si>
  <si>
    <t>potato chips (recope)</t>
  </si>
  <si>
    <t>Baked Potato chips</t>
  </si>
  <si>
    <t>Organic Russet Potatos (129g raw)</t>
  </si>
  <si>
    <t>See recipe</t>
  </si>
  <si>
    <t>Pineapple -fresh</t>
  </si>
  <si>
    <t>OV Organic raw sharp cheddar Cheese</t>
  </si>
  <si>
    <t>Oven roasted tomato slices</t>
  </si>
  <si>
    <t>parmesan chsese (Reggiano)</t>
  </si>
  <si>
    <t>Total</t>
  </si>
  <si>
    <t>Marinara sauce</t>
  </si>
  <si>
    <t>sauce</t>
  </si>
  <si>
    <t>Pasta + sauce</t>
  </si>
  <si>
    <t>Parmesan -reggiano</t>
  </si>
  <si>
    <t>Pasta cooked</t>
  </si>
  <si>
    <t>meatball (see recipe)</t>
  </si>
  <si>
    <t xml:space="preserve">NOTE: </t>
  </si>
  <si>
    <t>Baked French-fried Potatos</t>
  </si>
  <si>
    <t xml:space="preserve">Flour - Grist &amp; Toll </t>
  </si>
  <si>
    <t>Mayonaise</t>
  </si>
  <si>
    <t>lemon juice</t>
  </si>
  <si>
    <t>canola oil</t>
  </si>
  <si>
    <t>carrot cooked weight</t>
  </si>
  <si>
    <t>other cooked weight</t>
  </si>
  <si>
    <t>Meat</t>
  </si>
  <si>
    <t>Carrots</t>
  </si>
  <si>
    <t>Potatoes</t>
  </si>
  <si>
    <t xml:space="preserve">Other </t>
  </si>
  <si>
    <t>SERVING SIZE</t>
  </si>
  <si>
    <t>TOTAL WEIGHT,  COOKED</t>
  </si>
  <si>
    <r>
      <t xml:space="preserve">Bacon, </t>
    </r>
    <r>
      <rPr>
        <b/>
        <sz val="12"/>
        <color theme="1"/>
        <rFont val="Calibri (Body)_x0000_"/>
      </rPr>
      <t xml:space="preserve">Egg </t>
    </r>
    <r>
      <rPr>
        <sz val="12"/>
        <color theme="1"/>
        <rFont val="Calibri"/>
        <family val="2"/>
        <scheme val="minor"/>
      </rPr>
      <t>&amp; Cheese on bread</t>
    </r>
  </si>
  <si>
    <t>10g</t>
  </si>
  <si>
    <t>Stealth Syndromes Study Intervention Diet + Recipes</t>
  </si>
  <si>
    <t>Organic Russet Potatos (g raw)</t>
  </si>
  <si>
    <t xml:space="preserve">Note: Nutritional values in receipes and servings when indicated come from https://fdc.nal.usda.gov/index.html. All data was captured, but conversion of some amounts to nutritional values were not converted because of a lack of personnel.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</si>
</sst>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2"/>
      <color theme="1"/>
      <name val="Calibri"/>
      <family val="2"/>
      <scheme val="minor"/>
    </font>
    <font>
      <b/>
      <sz val="14"/>
      <color theme="1"/>
      <name val="Calibri"/>
      <family val="2"/>
      <scheme val="minor"/>
    </font>
    <font>
      <sz val="14"/>
      <color theme="1"/>
      <name val="Calibri"/>
      <family val="2"/>
      <scheme val="minor"/>
    </font>
    <font>
      <sz val="24"/>
      <color theme="1"/>
      <name val="Calibri"/>
      <family val="2"/>
      <scheme val="minor"/>
    </font>
    <font>
      <sz val="24"/>
      <color rgb="FF000000"/>
      <name val="Calibri"/>
      <family val="2"/>
      <scheme val="minor"/>
    </font>
    <font>
      <b/>
      <sz val="18"/>
      <color theme="1"/>
      <name val="Calibri"/>
      <family val="2"/>
      <scheme val="minor"/>
    </font>
    <font>
      <b/>
      <sz val="14"/>
      <color theme="1"/>
      <name val="Calibri (Body)_x0000_"/>
    </font>
    <font>
      <sz val="12"/>
      <color rgb="FFFF0000"/>
      <name val="Calibri"/>
      <family val="2"/>
      <scheme val="minor"/>
    </font>
    <font>
      <b/>
      <sz val="12"/>
      <color theme="1"/>
      <name val="Calibri"/>
      <family val="2"/>
      <scheme val="minor"/>
    </font>
    <font>
      <sz val="28"/>
      <color theme="1"/>
      <name val="Calibri"/>
      <family val="2"/>
      <scheme val="minor"/>
    </font>
    <font>
      <sz val="12"/>
      <color rgb="FFFF0000"/>
      <name val="Calibri (Body)_x0000_"/>
    </font>
    <font>
      <b/>
      <sz val="12"/>
      <color rgb="FFFF0000"/>
      <name val="Calibri (Body)_x0000_"/>
    </font>
    <font>
      <b/>
      <sz val="12"/>
      <color rgb="FFFF0000"/>
      <name val="Calibri"/>
      <family val="2"/>
      <scheme val="minor"/>
    </font>
    <font>
      <sz val="12"/>
      <color theme="1"/>
      <name val="Calibri (Body)_x0000_"/>
    </font>
    <font>
      <sz val="36"/>
      <color theme="0"/>
      <name val="Calibri"/>
      <family val="2"/>
      <scheme val="minor"/>
    </font>
    <font>
      <u/>
      <sz val="12"/>
      <color theme="10"/>
      <name val="Calibri"/>
      <family val="2"/>
      <scheme val="minor"/>
    </font>
    <font>
      <sz val="12"/>
      <color theme="1"/>
      <name val="Helvetica"/>
      <family val="2"/>
    </font>
    <font>
      <b/>
      <sz val="12"/>
      <color theme="1"/>
      <name val="Calibri (Body)_x0000_"/>
    </font>
    <font>
      <u val="double"/>
      <sz val="12"/>
      <color theme="1"/>
      <name val="Calibri"/>
      <family val="2"/>
      <scheme val="minor"/>
    </font>
    <font>
      <b/>
      <sz val="18"/>
      <color rgb="FFFF0000"/>
      <name val="Calibri (Body)_x0000_"/>
    </font>
    <font>
      <b/>
      <sz val="16"/>
      <color theme="1"/>
      <name val="Calibri (Body)_x0000_"/>
    </font>
    <font>
      <i/>
      <sz val="12"/>
      <color theme="1"/>
      <name val="Calibri"/>
      <family val="2"/>
      <scheme val="minor"/>
    </font>
    <font>
      <sz val="12"/>
      <color theme="1"/>
      <name val="Calibri"/>
      <family val="2"/>
      <scheme val="minor"/>
    </font>
    <font>
      <sz val="14"/>
      <color theme="1"/>
      <name val="Calibri (Body)"/>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6" tint="0.79998168889431442"/>
        <bgColor indexed="64"/>
      </patternFill>
    </fill>
  </fills>
  <borders count="1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diagonal/>
    </border>
  </borders>
  <cellStyleXfs count="2">
    <xf numFmtId="0" fontId="0" fillId="0" borderId="0"/>
    <xf numFmtId="0" fontId="15" fillId="0" borderId="0" applyNumberFormat="0" applyFill="0" applyBorder="0" applyAlignment="0" applyProtection="0"/>
  </cellStyleXfs>
  <cellXfs count="95">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xf numFmtId="0" fontId="0" fillId="2" borderId="0" xfId="0" applyFill="1"/>
    <xf numFmtId="0" fontId="0" fillId="2" borderId="0" xfId="0" applyFill="1" applyAlignment="1">
      <alignment wrapText="1"/>
    </xf>
    <xf numFmtId="0" fontId="0" fillId="2" borderId="0" xfId="0" applyFill="1" applyAlignment="1"/>
    <xf numFmtId="0" fontId="1" fillId="2" borderId="0" xfId="0" applyFont="1" applyFill="1" applyAlignment="1">
      <alignment wrapText="1"/>
    </xf>
    <xf numFmtId="0" fontId="0" fillId="2" borderId="0" xfId="0" applyFill="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2" borderId="1" xfId="0" applyFill="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0" fillId="2" borderId="0" xfId="0" applyFill="1" applyBorder="1" applyAlignment="1">
      <alignment wrapText="1"/>
    </xf>
    <xf numFmtId="0" fontId="0" fillId="0" borderId="0" xfId="0" applyFill="1" applyBorder="1" applyAlignment="1">
      <alignment horizontal="center" vertical="center" wrapText="1"/>
    </xf>
    <xf numFmtId="0" fontId="0" fillId="0" borderId="0" xfId="0" applyAlignment="1">
      <alignment horizontal="center"/>
    </xf>
    <xf numFmtId="0" fontId="0" fillId="3" borderId="0" xfId="0" applyFill="1"/>
    <xf numFmtId="0" fontId="5" fillId="3" borderId="0" xfId="0" applyFont="1" applyFill="1" applyAlignment="1">
      <alignment horizontal="center" vertical="center" wrapText="1"/>
    </xf>
    <xf numFmtId="0" fontId="1" fillId="3" borderId="0" xfId="0" applyFont="1" applyFill="1" applyAlignment="1">
      <alignment horizontal="center" vertical="center" wrapText="1"/>
    </xf>
    <xf numFmtId="0" fontId="2" fillId="3" borderId="0" xfId="0" applyFont="1" applyFill="1" applyAlignment="1">
      <alignment wrapText="1"/>
    </xf>
    <xf numFmtId="0" fontId="1" fillId="3" borderId="0" xfId="0" applyFont="1" applyFill="1" applyAlignment="1">
      <alignment wrapText="1"/>
    </xf>
    <xf numFmtId="0" fontId="0" fillId="3" borderId="0" xfId="0" applyFill="1" applyAlignment="1">
      <alignment horizontal="center" vertical="center" wrapText="1"/>
    </xf>
    <xf numFmtId="0" fontId="0" fillId="3" borderId="0" xfId="0" applyFill="1" applyAlignment="1">
      <alignment wrapText="1"/>
    </xf>
    <xf numFmtId="0" fontId="0" fillId="0" borderId="0" xfId="0" applyFill="1"/>
    <xf numFmtId="0" fontId="0" fillId="4" borderId="0" xfId="0" applyFill="1"/>
    <xf numFmtId="0" fontId="0" fillId="0" borderId="0" xfId="0"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0" fillId="0" borderId="0" xfId="0" applyAlignment="1">
      <alignment horizontal="right"/>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right" vertical="center" wrapText="1"/>
    </xf>
    <xf numFmtId="0" fontId="0" fillId="0" borderId="0" xfId="0" applyFont="1" applyAlignment="1">
      <alignment horizontal="right" vertical="center" wrapText="1"/>
    </xf>
    <xf numFmtId="0" fontId="15" fillId="0" borderId="0" xfId="1"/>
    <xf numFmtId="1" fontId="0" fillId="0" borderId="0" xfId="0" applyNumberForma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16" fillId="0" borderId="0" xfId="0" applyNumberFormat="1" applyFont="1" applyAlignment="1">
      <alignment horizontal="center" vertical="center" wrapText="1"/>
    </xf>
    <xf numFmtId="2" fontId="0" fillId="0" borderId="0" xfId="0" applyNumberFormat="1" applyAlignment="1">
      <alignment wrapText="1"/>
    </xf>
    <xf numFmtId="164" fontId="0" fillId="0" borderId="0" xfId="0" applyNumberFormat="1" applyAlignment="1">
      <alignment wrapText="1"/>
    </xf>
    <xf numFmtId="164" fontId="0" fillId="0" borderId="0" xfId="0" applyNumberFormat="1"/>
    <xf numFmtId="164" fontId="0" fillId="0" borderId="0" xfId="0" applyNumberFormat="1" applyAlignment="1">
      <alignment horizontal="center" vertical="center" wrapText="1"/>
    </xf>
    <xf numFmtId="0" fontId="15" fillId="3" borderId="0" xfId="1" applyFill="1"/>
    <xf numFmtId="0" fontId="0" fillId="3" borderId="0" xfId="0" applyFill="1" applyAlignment="1">
      <alignment horizontal="center" vertical="center"/>
    </xf>
    <xf numFmtId="0" fontId="0" fillId="0" borderId="0" xfId="0" applyFill="1" applyAlignment="1">
      <alignment horizontal="center" vertical="center"/>
    </xf>
    <xf numFmtId="164" fontId="0" fillId="0" borderId="0" xfId="0" applyNumberFormat="1" applyFill="1" applyAlignment="1">
      <alignment horizontal="center" vertical="center"/>
    </xf>
    <xf numFmtId="0" fontId="18" fillId="0" borderId="0" xfId="0" applyFont="1" applyAlignment="1">
      <alignment horizontal="center" vertical="center" wrapText="1"/>
    </xf>
    <xf numFmtId="0" fontId="0" fillId="0" borderId="5" xfId="0" applyBorder="1" applyAlignment="1">
      <alignment horizontal="center" vertical="center" wrapText="1"/>
    </xf>
    <xf numFmtId="20" fontId="0" fillId="0" borderId="6" xfId="0" applyNumberFormat="1" applyBorder="1" applyAlignment="1">
      <alignment horizontal="center" vertical="center" wrapText="1"/>
    </xf>
    <xf numFmtId="0" fontId="0" fillId="0" borderId="6" xfId="0" applyBorder="1"/>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20" fontId="0" fillId="0" borderId="9" xfId="0" applyNumberFormat="1" applyBorder="1" applyAlignment="1">
      <alignment horizontal="center" vertical="center" wrapText="1"/>
    </xf>
    <xf numFmtId="0" fontId="0" fillId="0" borderId="9" xfId="0" applyBorder="1"/>
    <xf numFmtId="0" fontId="0" fillId="0" borderId="9" xfId="0" applyBorder="1" applyAlignment="1">
      <alignment horizontal="center" vertical="center" wrapText="1"/>
    </xf>
    <xf numFmtId="0" fontId="0" fillId="0" borderId="10" xfId="0" applyBorder="1" applyAlignment="1">
      <alignment horizontal="center" vertical="center" wrapText="1"/>
    </xf>
    <xf numFmtId="20" fontId="0" fillId="0" borderId="0" xfId="0" applyNumberFormat="1" applyAlignment="1">
      <alignment horizontal="center" vertical="center" wrapText="1"/>
    </xf>
    <xf numFmtId="0" fontId="0" fillId="0" borderId="0" xfId="0" applyBorder="1" applyAlignment="1">
      <alignment horizontal="center" wrapText="1"/>
    </xf>
    <xf numFmtId="0" fontId="7" fillId="0" borderId="0" xfId="0" applyFont="1" applyAlignment="1">
      <alignment horizontal="center" wrapText="1"/>
    </xf>
    <xf numFmtId="0" fontId="17" fillId="0" borderId="0" xfId="0" applyFont="1" applyAlignment="1">
      <alignment horizontal="center" vertical="center" wrapText="1"/>
    </xf>
    <xf numFmtId="0" fontId="19" fillId="3" borderId="0" xfId="0" applyFont="1" applyFill="1" applyAlignment="1">
      <alignment horizontal="center" vertical="center" wrapText="1"/>
    </xf>
    <xf numFmtId="0" fontId="18" fillId="0" borderId="0" xfId="0" applyFont="1" applyFill="1" applyAlignment="1">
      <alignment horizontal="center" vertical="center"/>
    </xf>
    <xf numFmtId="0" fontId="18" fillId="0" borderId="0" xfId="0" applyFont="1"/>
    <xf numFmtId="20" fontId="0" fillId="0" borderId="6" xfId="0" applyNumberFormat="1" applyBorder="1"/>
    <xf numFmtId="0" fontId="20"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5" borderId="0" xfId="0" applyFont="1" applyFill="1" applyAlignment="1">
      <alignment horizontal="center" vertical="center" wrapText="1"/>
    </xf>
    <xf numFmtId="0" fontId="0" fillId="5" borderId="0" xfId="0" applyFill="1"/>
    <xf numFmtId="0" fontId="0" fillId="5" borderId="0" xfId="0" applyFill="1" applyAlignment="1">
      <alignment horizontal="center" vertical="center" wrapText="1"/>
    </xf>
    <xf numFmtId="0" fontId="15" fillId="0" borderId="1" xfId="1" applyBorder="1"/>
    <xf numFmtId="0" fontId="21" fillId="0" borderId="0" xfId="0" applyFont="1" applyAlignment="1">
      <alignment horizontal="center" vertical="center" wrapText="1"/>
    </xf>
    <xf numFmtId="0" fontId="21" fillId="0" borderId="1"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4" fillId="4" borderId="0" xfId="0" applyFont="1" applyFill="1" applyAlignment="1">
      <alignment horizontal="center"/>
    </xf>
    <xf numFmtId="0" fontId="0" fillId="0" borderId="0" xfId="0" applyAlignment="1">
      <alignment horizontal="center" wrapText="1"/>
    </xf>
    <xf numFmtId="0" fontId="0" fillId="3" borderId="0" xfId="0" applyFill="1" applyAlignment="1">
      <alignment horizontal="center"/>
    </xf>
    <xf numFmtId="0" fontId="0" fillId="0" borderId="1" xfId="0" applyFill="1" applyBorder="1" applyAlignment="1">
      <alignment horizontal="left" vertical="center" wrapText="1"/>
    </xf>
    <xf numFmtId="0" fontId="4" fillId="3" borderId="0" xfId="0" applyFont="1" applyFill="1" applyAlignment="1">
      <alignment horizontal="center" vertical="center"/>
    </xf>
    <xf numFmtId="0" fontId="3" fillId="3" borderId="0" xfId="0" applyFont="1" applyFill="1" applyAlignment="1">
      <alignment horizontal="center" vertical="center"/>
    </xf>
    <xf numFmtId="0" fontId="8" fillId="0" borderId="0" xfId="0" applyFont="1" applyFill="1" applyAlignment="1">
      <alignment horizontal="center" vertical="center" wrapText="1"/>
    </xf>
    <xf numFmtId="0" fontId="9" fillId="3" borderId="11" xfId="0" applyFont="1" applyFill="1" applyBorder="1" applyAlignment="1">
      <alignment horizontal="center" vertical="center" wrapText="1"/>
    </xf>
    <xf numFmtId="0" fontId="23" fillId="3"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dc.nal.usda.gov/fdc-app.html" TargetMode="External"/><Relationship Id="rId3" Type="http://schemas.openxmlformats.org/officeDocument/2006/relationships/hyperlink" Target="https://fdc.nal.usda.gov/fdc-app.html" TargetMode="External"/><Relationship Id="rId7" Type="http://schemas.openxmlformats.org/officeDocument/2006/relationships/hyperlink" Target="https://fdc.nal.usda.gov/fdc-app.html" TargetMode="External"/><Relationship Id="rId2" Type="http://schemas.openxmlformats.org/officeDocument/2006/relationships/hyperlink" Target="https://fdc.nal.usda.gov/fdc-app.html" TargetMode="External"/><Relationship Id="rId1" Type="http://schemas.openxmlformats.org/officeDocument/2006/relationships/hyperlink" Target="https://fdc.nal.usda.gov/fdc-app.html" TargetMode="External"/><Relationship Id="rId6" Type="http://schemas.openxmlformats.org/officeDocument/2006/relationships/hyperlink" Target="https://fdc.nal.usda.gov/fdc-app.html" TargetMode="External"/><Relationship Id="rId5" Type="http://schemas.openxmlformats.org/officeDocument/2006/relationships/hyperlink" Target="https://fdc.nal.usda.gov/fdc-app.html" TargetMode="External"/><Relationship Id="rId4" Type="http://schemas.openxmlformats.org/officeDocument/2006/relationships/hyperlink" Target="https://fdc.nal.usda.gov/fdc-app.html" TargetMode="External"/><Relationship Id="rId9" Type="http://schemas.openxmlformats.org/officeDocument/2006/relationships/hyperlink" Target="https://fdc.nal.usda.gov/fdc-ap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5B321-EA82-4240-B143-A7949FECCDB2}">
  <dimension ref="A1:AP232"/>
  <sheetViews>
    <sheetView tabSelected="1" zoomScaleNormal="100" workbookViewId="0">
      <selection activeCell="C3" sqref="C3:AH3"/>
    </sheetView>
  </sheetViews>
  <sheetFormatPr baseColWidth="10" defaultRowHeight="16"/>
  <cols>
    <col min="1" max="1" width="3.5" customWidth="1"/>
    <col min="2" max="2" width="10.1640625" customWidth="1"/>
    <col min="3" max="3" width="20.5" customWidth="1"/>
    <col min="4" max="4" width="9.83203125" customWidth="1"/>
    <col min="5" max="5" width="8.83203125" customWidth="1"/>
    <col min="6" max="6" width="5.83203125" customWidth="1"/>
    <col min="7" max="7" width="5.1640625" customWidth="1"/>
    <col min="8" max="8" width="6.6640625" customWidth="1"/>
    <col min="9" max="9" width="7.1640625" customWidth="1"/>
    <col min="10" max="10" width="7.5" customWidth="1"/>
    <col min="11" max="11" width="8.5" customWidth="1"/>
    <col min="12" max="12" width="10.33203125" customWidth="1"/>
    <col min="13" max="13" width="3" customWidth="1"/>
    <col min="14" max="14" width="19" customWidth="1"/>
    <col min="15" max="15" width="10.33203125" customWidth="1"/>
    <col min="16" max="16" width="9.1640625" customWidth="1"/>
    <col min="17" max="17" width="11" customWidth="1"/>
    <col min="18" max="18" width="6.83203125" customWidth="1"/>
    <col min="19" max="19" width="7.1640625" customWidth="1"/>
    <col min="20" max="20" width="7.83203125" customWidth="1"/>
    <col min="21" max="21" width="7.1640625" customWidth="1"/>
    <col min="22" max="22" width="8.5" customWidth="1"/>
    <col min="23" max="23" width="9" customWidth="1"/>
    <col min="24" max="24" width="3.33203125" customWidth="1"/>
    <col min="25" max="25" width="24.1640625" customWidth="1"/>
    <col min="26" max="26" width="9.1640625" customWidth="1"/>
    <col min="27" max="27" width="8.83203125" customWidth="1"/>
    <col min="28" max="28" width="8.6640625" customWidth="1"/>
    <col min="29" max="29" width="5.1640625" customWidth="1"/>
    <col min="30" max="30" width="6.5" customWidth="1"/>
    <col min="31" max="31" width="7.83203125" customWidth="1"/>
    <col min="32" max="32" width="7.1640625" customWidth="1"/>
    <col min="33" max="33" width="7.83203125" customWidth="1"/>
    <col min="34" max="34" width="9" customWidth="1"/>
  </cols>
  <sheetData>
    <row r="1" spans="2:42" ht="17" thickBot="1"/>
    <row r="2" spans="2:42" ht="30" customHeight="1" thickBot="1">
      <c r="B2" s="29"/>
      <c r="C2" s="83" t="s">
        <v>246</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5"/>
    </row>
    <row r="3" spans="2:42" ht="30" customHeight="1">
      <c r="B3" s="29"/>
      <c r="C3" s="94" t="s">
        <v>248</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row>
    <row r="4" spans="2:42">
      <c r="C4" t="s">
        <v>23</v>
      </c>
    </row>
    <row r="5" spans="2:42" ht="16" customHeight="1">
      <c r="C5" t="s">
        <v>27</v>
      </c>
    </row>
    <row r="6" spans="2:42" ht="40" customHeight="1">
      <c r="C6" s="91" t="s">
        <v>34</v>
      </c>
      <c r="D6" s="91"/>
      <c r="E6" s="91"/>
      <c r="F6" s="91"/>
      <c r="G6" s="91"/>
      <c r="H6" s="91"/>
      <c r="I6" s="91"/>
      <c r="J6" s="91"/>
      <c r="K6" s="91"/>
      <c r="L6" s="91"/>
      <c r="M6" s="22"/>
      <c r="N6" s="91" t="s">
        <v>36</v>
      </c>
      <c r="O6" s="91"/>
      <c r="P6" s="91"/>
      <c r="Q6" s="91"/>
      <c r="R6" s="91"/>
      <c r="S6" s="91"/>
      <c r="T6" s="91"/>
      <c r="U6" s="91"/>
      <c r="V6" s="91"/>
      <c r="W6" s="91"/>
      <c r="X6" s="22"/>
      <c r="Y6" s="90" t="s">
        <v>35</v>
      </c>
      <c r="Z6" s="90"/>
      <c r="AA6" s="90"/>
      <c r="AB6" s="90"/>
      <c r="AC6" s="90"/>
      <c r="AD6" s="90"/>
      <c r="AE6" s="90"/>
      <c r="AF6" s="90"/>
      <c r="AG6" s="90"/>
      <c r="AH6" s="90"/>
    </row>
    <row r="7" spans="2:42">
      <c r="D7" s="1"/>
      <c r="E7" s="1"/>
      <c r="F7" s="1"/>
      <c r="G7" s="1"/>
      <c r="H7" s="1"/>
      <c r="I7" s="1"/>
      <c r="J7" s="1"/>
      <c r="K7" s="1"/>
      <c r="M7" s="7"/>
      <c r="O7" s="1"/>
      <c r="P7" s="1"/>
      <c r="Q7" s="1"/>
      <c r="R7" s="1"/>
      <c r="S7" s="1"/>
      <c r="T7" s="1"/>
      <c r="U7" s="1"/>
      <c r="V7" s="1"/>
      <c r="X7" s="7"/>
      <c r="Z7" s="1"/>
      <c r="AA7" s="1"/>
      <c r="AB7" s="1"/>
      <c r="AC7" s="1"/>
      <c r="AD7" s="1"/>
      <c r="AE7" s="1"/>
      <c r="AF7" s="1"/>
      <c r="AG7" s="1"/>
    </row>
    <row r="8" spans="2:42" ht="42" customHeight="1">
      <c r="C8" s="5" t="s">
        <v>0</v>
      </c>
      <c r="D8" s="4" t="s">
        <v>8</v>
      </c>
      <c r="E8" s="4" t="s">
        <v>5</v>
      </c>
      <c r="F8" s="4" t="s">
        <v>22</v>
      </c>
      <c r="G8" s="4" t="s">
        <v>21</v>
      </c>
      <c r="H8" s="4" t="s">
        <v>20</v>
      </c>
      <c r="I8" s="4" t="s">
        <v>6</v>
      </c>
      <c r="J8" s="4" t="s">
        <v>24</v>
      </c>
      <c r="K8" s="4" t="s">
        <v>16</v>
      </c>
      <c r="L8" s="4" t="s">
        <v>9</v>
      </c>
      <c r="M8" s="10"/>
      <c r="N8" s="5" t="s">
        <v>0</v>
      </c>
      <c r="O8" s="4" t="s">
        <v>8</v>
      </c>
      <c r="P8" s="4" t="s">
        <v>5</v>
      </c>
      <c r="Q8" s="4" t="s">
        <v>22</v>
      </c>
      <c r="R8" s="4" t="s">
        <v>21</v>
      </c>
      <c r="S8" s="4" t="s">
        <v>20</v>
      </c>
      <c r="T8" s="4" t="s">
        <v>6</v>
      </c>
      <c r="U8" s="4" t="s">
        <v>24</v>
      </c>
      <c r="V8" s="4" t="s">
        <v>16</v>
      </c>
      <c r="W8" s="4" t="s">
        <v>9</v>
      </c>
      <c r="X8" s="10"/>
      <c r="Y8" s="5" t="s">
        <v>0</v>
      </c>
      <c r="Z8" s="4" t="s">
        <v>8</v>
      </c>
      <c r="AA8" s="4" t="s">
        <v>5</v>
      </c>
      <c r="AB8" s="4" t="s">
        <v>22</v>
      </c>
      <c r="AC8" s="4" t="s">
        <v>21</v>
      </c>
      <c r="AD8" s="4" t="s">
        <v>20</v>
      </c>
      <c r="AE8" s="4" t="s">
        <v>6</v>
      </c>
      <c r="AF8" s="4" t="s">
        <v>24</v>
      </c>
      <c r="AG8" s="4" t="s">
        <v>16</v>
      </c>
      <c r="AH8" s="4" t="s">
        <v>9</v>
      </c>
      <c r="AI8" s="2"/>
    </row>
    <row r="9" spans="2:42" ht="54" customHeight="1">
      <c r="C9" s="39" t="s">
        <v>244</v>
      </c>
      <c r="D9" s="3" t="s">
        <v>14</v>
      </c>
      <c r="E9" s="3" t="s">
        <v>14</v>
      </c>
      <c r="F9" s="3" t="s">
        <v>14</v>
      </c>
      <c r="G9" s="3" t="s">
        <v>14</v>
      </c>
      <c r="H9" s="3" t="s">
        <v>14</v>
      </c>
      <c r="I9" s="3" t="s">
        <v>14</v>
      </c>
      <c r="J9" s="3" t="s">
        <v>14</v>
      </c>
      <c r="K9" s="3" t="s">
        <v>14</v>
      </c>
      <c r="L9" s="3"/>
      <c r="M9" s="8"/>
      <c r="N9" s="3" t="s">
        <v>43</v>
      </c>
      <c r="O9" s="3">
        <v>75</v>
      </c>
      <c r="P9" s="3" t="s">
        <v>14</v>
      </c>
      <c r="Q9" s="3" t="s">
        <v>14</v>
      </c>
      <c r="R9" s="3" t="s">
        <v>14</v>
      </c>
      <c r="S9" s="3" t="s">
        <v>14</v>
      </c>
      <c r="T9" s="3" t="s">
        <v>14</v>
      </c>
      <c r="U9" s="3" t="s">
        <v>14</v>
      </c>
      <c r="V9" s="3" t="s">
        <v>14</v>
      </c>
      <c r="W9" s="3" t="s">
        <v>14</v>
      </c>
      <c r="X9" s="8"/>
      <c r="Y9" s="3" t="s">
        <v>211</v>
      </c>
      <c r="Z9" s="3">
        <f>SUM(70/28*28)</f>
        <v>70</v>
      </c>
      <c r="AA9" s="3">
        <v>280</v>
      </c>
      <c r="AB9" s="3">
        <v>5</v>
      </c>
      <c r="AC9" s="1">
        <v>0</v>
      </c>
      <c r="AD9" s="3">
        <v>0</v>
      </c>
      <c r="AE9" s="3">
        <v>0</v>
      </c>
      <c r="AF9" s="1">
        <v>46</v>
      </c>
      <c r="AG9" s="1">
        <v>9</v>
      </c>
      <c r="AH9" s="1">
        <v>12</v>
      </c>
      <c r="AI9" s="2"/>
    </row>
    <row r="10" spans="2:42" ht="54" customHeight="1">
      <c r="C10" s="1" t="s">
        <v>168</v>
      </c>
      <c r="D10" s="3"/>
      <c r="E10" s="3"/>
      <c r="F10" s="3"/>
      <c r="G10" s="3"/>
      <c r="H10" s="3"/>
      <c r="I10" s="3"/>
      <c r="J10" s="3"/>
      <c r="K10" s="3"/>
      <c r="L10" s="3"/>
      <c r="M10" s="8"/>
      <c r="N10" s="3" t="s">
        <v>38</v>
      </c>
      <c r="O10" s="3">
        <v>35</v>
      </c>
      <c r="P10" s="3"/>
      <c r="Q10" s="3"/>
      <c r="R10" s="3"/>
      <c r="S10" s="3"/>
      <c r="T10" s="3"/>
      <c r="U10" s="3"/>
      <c r="V10" s="3"/>
      <c r="W10" s="3"/>
      <c r="X10" s="8"/>
      <c r="Y10" s="3" t="s">
        <v>39</v>
      </c>
      <c r="Z10" s="3">
        <v>239</v>
      </c>
      <c r="AA10" s="3">
        <v>160</v>
      </c>
      <c r="AB10" s="3">
        <v>9</v>
      </c>
      <c r="AC10" s="3">
        <v>5</v>
      </c>
      <c r="AD10" s="3">
        <v>0</v>
      </c>
      <c r="AE10" s="3">
        <v>12</v>
      </c>
      <c r="AF10" s="3">
        <v>13</v>
      </c>
      <c r="AG10" s="3">
        <v>0</v>
      </c>
      <c r="AH10" s="3">
        <v>8</v>
      </c>
      <c r="AI10" s="2"/>
    </row>
    <row r="11" spans="2:42" ht="42" customHeight="1">
      <c r="C11" s="3" t="s">
        <v>40</v>
      </c>
      <c r="D11" s="3"/>
      <c r="E11" s="3"/>
      <c r="F11" s="3"/>
      <c r="G11" s="3"/>
      <c r="H11" s="3"/>
      <c r="I11" s="3"/>
      <c r="J11" s="3"/>
      <c r="K11" s="3"/>
      <c r="L11" s="3"/>
      <c r="M11" s="8"/>
      <c r="O11" s="3" t="s">
        <v>14</v>
      </c>
      <c r="P11" s="3" t="s">
        <v>14</v>
      </c>
      <c r="Q11" s="3" t="s">
        <v>14</v>
      </c>
      <c r="R11" s="3" t="s">
        <v>14</v>
      </c>
      <c r="S11" s="3" t="s">
        <v>14</v>
      </c>
      <c r="T11" s="3" t="s">
        <v>14</v>
      </c>
      <c r="U11" s="3" t="s">
        <v>14</v>
      </c>
      <c r="V11" s="3" t="s">
        <v>14</v>
      </c>
      <c r="W11" s="3" t="s">
        <v>14</v>
      </c>
      <c r="X11" s="8"/>
      <c r="Y11" s="3" t="s">
        <v>212</v>
      </c>
      <c r="Z11" s="1">
        <v>30</v>
      </c>
      <c r="AA11" s="1" t="s">
        <v>14</v>
      </c>
      <c r="AB11" s="1" t="s">
        <v>14</v>
      </c>
      <c r="AC11" s="1" t="s">
        <v>14</v>
      </c>
      <c r="AD11" s="1" t="s">
        <v>14</v>
      </c>
      <c r="AE11" s="1" t="s">
        <v>14</v>
      </c>
      <c r="AF11" s="1" t="s">
        <v>14</v>
      </c>
      <c r="AG11" s="1" t="s">
        <v>14</v>
      </c>
      <c r="AH11" s="1" t="s">
        <v>14</v>
      </c>
      <c r="AI11" s="2"/>
    </row>
    <row r="12" spans="2:42" ht="42" customHeight="1">
      <c r="C12" s="39" t="s">
        <v>41</v>
      </c>
      <c r="D12" s="3"/>
      <c r="E12" s="3"/>
      <c r="F12" s="3"/>
      <c r="G12" s="3"/>
      <c r="H12" s="3"/>
      <c r="I12" s="3"/>
      <c r="J12" s="3"/>
      <c r="K12" s="3"/>
      <c r="L12" s="3"/>
      <c r="M12" s="8"/>
      <c r="N12" s="3"/>
      <c r="O12" s="3"/>
      <c r="P12" s="3"/>
      <c r="Q12" s="3"/>
      <c r="R12" s="3"/>
      <c r="S12" s="3"/>
      <c r="T12" s="3"/>
      <c r="U12" s="3"/>
      <c r="V12" s="3"/>
      <c r="W12" s="3"/>
      <c r="X12" s="29" t="s">
        <v>14</v>
      </c>
      <c r="Y12" s="54" t="s">
        <v>213</v>
      </c>
      <c r="Z12" s="3">
        <v>28</v>
      </c>
      <c r="AA12" s="3">
        <v>174</v>
      </c>
      <c r="AB12" s="3">
        <v>14.6</v>
      </c>
      <c r="AC12" s="3">
        <v>1</v>
      </c>
      <c r="AD12" s="3"/>
      <c r="AE12" s="3">
        <v>1</v>
      </c>
      <c r="AF12" s="3">
        <v>6</v>
      </c>
      <c r="AG12" s="3">
        <v>4</v>
      </c>
      <c r="AH12" s="3">
        <v>6</v>
      </c>
      <c r="AI12" s="2"/>
    </row>
    <row r="13" spans="2:42" ht="42" customHeight="1">
      <c r="C13" s="3" t="s">
        <v>42</v>
      </c>
      <c r="D13" s="3"/>
      <c r="E13" s="3"/>
      <c r="F13" s="3"/>
      <c r="G13" s="3"/>
      <c r="H13" s="3"/>
      <c r="I13" s="3"/>
      <c r="J13" s="3"/>
      <c r="K13" s="3"/>
      <c r="L13" s="3"/>
      <c r="M13" s="8"/>
      <c r="N13" s="3"/>
      <c r="O13" s="3"/>
      <c r="P13" s="3"/>
      <c r="Q13" s="3"/>
      <c r="R13" s="3"/>
      <c r="S13" s="3"/>
      <c r="T13" s="3"/>
      <c r="U13" s="3"/>
      <c r="V13" s="3"/>
      <c r="W13" s="3"/>
      <c r="X13" s="8"/>
      <c r="Y13" s="3"/>
      <c r="Z13" s="3"/>
      <c r="AA13" s="3"/>
      <c r="AB13" s="3"/>
      <c r="AC13" s="3"/>
      <c r="AD13" s="3"/>
      <c r="AE13" s="3"/>
      <c r="AF13" s="3"/>
      <c r="AG13" s="3"/>
      <c r="AH13" s="3"/>
      <c r="AI13" s="2"/>
    </row>
    <row r="14" spans="2:42" ht="42" customHeight="1">
      <c r="C14" s="54"/>
      <c r="D14" s="54"/>
      <c r="E14" s="55"/>
      <c r="F14" s="54"/>
      <c r="G14" s="54"/>
      <c r="H14" s="54"/>
      <c r="I14" s="54"/>
      <c r="J14" s="55"/>
      <c r="K14" s="55"/>
      <c r="L14" s="55"/>
      <c r="M14" s="8"/>
      <c r="N14" s="54" t="s">
        <v>179</v>
      </c>
      <c r="O14" s="3">
        <v>28</v>
      </c>
      <c r="P14" s="3">
        <v>174</v>
      </c>
      <c r="Q14" s="3">
        <v>14.6</v>
      </c>
      <c r="R14" s="3">
        <v>1</v>
      </c>
      <c r="S14" s="3"/>
      <c r="T14" s="3">
        <v>1</v>
      </c>
      <c r="U14" s="3">
        <v>6</v>
      </c>
      <c r="V14" s="3">
        <v>4</v>
      </c>
      <c r="W14" s="3">
        <v>6</v>
      </c>
      <c r="X14" s="8"/>
      <c r="Y14" s="54"/>
      <c r="Z14" s="54"/>
      <c r="AA14" s="55"/>
      <c r="AB14" s="54"/>
      <c r="AC14" s="54"/>
      <c r="AD14" s="54"/>
      <c r="AE14" s="54"/>
      <c r="AF14" s="55"/>
      <c r="AG14" s="55"/>
      <c r="AH14" s="55"/>
      <c r="AI14" s="2"/>
    </row>
    <row r="15" spans="2:42" ht="29" customHeight="1">
      <c r="C15" s="3" t="s">
        <v>25</v>
      </c>
      <c r="D15" s="3">
        <v>239</v>
      </c>
      <c r="E15" s="3" t="s">
        <v>10</v>
      </c>
      <c r="F15" s="3" t="s">
        <v>10</v>
      </c>
      <c r="G15" s="3" t="s">
        <v>10</v>
      </c>
      <c r="H15" s="3" t="s">
        <v>10</v>
      </c>
      <c r="I15" s="3" t="s">
        <v>10</v>
      </c>
      <c r="J15" s="3" t="s">
        <v>10</v>
      </c>
      <c r="K15" s="3" t="s">
        <v>10</v>
      </c>
      <c r="L15" s="3" t="s">
        <v>10</v>
      </c>
      <c r="M15" s="8"/>
      <c r="N15" s="3" t="s">
        <v>4</v>
      </c>
      <c r="O15" s="3">
        <v>650</v>
      </c>
      <c r="P15" s="3" t="s">
        <v>10</v>
      </c>
      <c r="Q15" s="3" t="s">
        <v>10</v>
      </c>
      <c r="R15" s="3"/>
      <c r="S15" s="3" t="s">
        <v>10</v>
      </c>
      <c r="T15" s="3" t="s">
        <v>10</v>
      </c>
      <c r="U15" s="3" t="s">
        <v>10</v>
      </c>
      <c r="V15" s="3" t="s">
        <v>10</v>
      </c>
      <c r="W15" s="3" t="s">
        <v>10</v>
      </c>
      <c r="X15" s="8"/>
      <c r="Y15" s="3" t="s">
        <v>4</v>
      </c>
      <c r="Z15" s="3">
        <v>239</v>
      </c>
      <c r="AA15" s="3"/>
      <c r="AB15" s="3" t="s">
        <v>10</v>
      </c>
      <c r="AC15" s="3"/>
      <c r="AD15" s="3" t="s">
        <v>10</v>
      </c>
      <c r="AE15" s="3" t="s">
        <v>10</v>
      </c>
      <c r="AF15" s="3" t="s">
        <v>10</v>
      </c>
      <c r="AG15" s="3" t="s">
        <v>10</v>
      </c>
      <c r="AH15" s="3" t="s">
        <v>10</v>
      </c>
      <c r="AI15" s="3"/>
      <c r="AJ15" s="3" t="s">
        <v>14</v>
      </c>
      <c r="AK15" s="3" t="s">
        <v>14</v>
      </c>
      <c r="AL15" s="3"/>
      <c r="AM15" s="3"/>
      <c r="AN15" s="3"/>
      <c r="AO15" s="3"/>
      <c r="AP15" s="3"/>
    </row>
    <row r="16" spans="2:42" ht="51">
      <c r="C16" s="3"/>
      <c r="D16" s="3"/>
      <c r="E16" s="3"/>
      <c r="F16" s="3"/>
      <c r="G16" s="3"/>
      <c r="H16" s="3"/>
      <c r="I16" s="3"/>
      <c r="J16" s="3"/>
      <c r="K16" s="3"/>
      <c r="L16" s="3"/>
      <c r="M16" s="8"/>
      <c r="N16" s="3" t="s">
        <v>39</v>
      </c>
      <c r="O16" s="3">
        <v>244</v>
      </c>
      <c r="P16" s="3">
        <v>160</v>
      </c>
      <c r="Q16" s="3">
        <v>9</v>
      </c>
      <c r="R16" s="3">
        <v>5</v>
      </c>
      <c r="S16" s="3">
        <v>0</v>
      </c>
      <c r="T16" s="3">
        <v>12</v>
      </c>
      <c r="U16" s="3">
        <v>13</v>
      </c>
      <c r="V16" s="3">
        <v>0</v>
      </c>
      <c r="W16" s="3">
        <v>8</v>
      </c>
      <c r="X16" s="8"/>
      <c r="AI16" s="2"/>
    </row>
    <row r="17" spans="1:35" ht="17">
      <c r="C17" s="3" t="s">
        <v>11</v>
      </c>
      <c r="D17" s="3" t="s">
        <v>14</v>
      </c>
      <c r="E17" s="3"/>
      <c r="F17" s="3"/>
      <c r="G17" s="3"/>
      <c r="H17" s="3"/>
      <c r="I17" s="3"/>
      <c r="J17" s="3"/>
      <c r="K17" s="3"/>
      <c r="L17" s="3"/>
      <c r="M17" s="8"/>
      <c r="N17" s="3" t="s">
        <v>11</v>
      </c>
      <c r="O17" s="3"/>
      <c r="P17" s="3"/>
      <c r="Q17" s="3"/>
      <c r="R17" s="3"/>
      <c r="S17" s="3"/>
      <c r="T17" s="3"/>
      <c r="U17" s="3"/>
      <c r="V17" s="3"/>
      <c r="W17" s="3"/>
      <c r="X17" s="8"/>
      <c r="Y17" s="3" t="s">
        <v>11</v>
      </c>
      <c r="Z17" s="3"/>
      <c r="AA17" s="3"/>
      <c r="AB17" s="3"/>
      <c r="AC17" s="3"/>
      <c r="AD17" s="3"/>
      <c r="AE17" s="3"/>
      <c r="AF17" s="3"/>
      <c r="AG17" s="3"/>
      <c r="AH17" s="3"/>
      <c r="AI17" s="2"/>
    </row>
    <row r="18" spans="1:35" ht="17" thickBot="1">
      <c r="A18" s="12"/>
      <c r="B18" s="12"/>
      <c r="C18" s="13"/>
      <c r="D18" s="13"/>
      <c r="E18" s="13"/>
      <c r="F18" s="13"/>
      <c r="G18" s="13"/>
      <c r="H18" s="13"/>
      <c r="I18" s="13"/>
      <c r="J18" s="13"/>
      <c r="K18" s="13"/>
      <c r="L18" s="13"/>
      <c r="M18" s="14"/>
      <c r="N18" s="15"/>
      <c r="O18" s="15"/>
      <c r="P18" s="15"/>
      <c r="Q18" s="15"/>
      <c r="R18" s="15"/>
      <c r="S18" s="15"/>
      <c r="T18" s="15"/>
      <c r="U18" s="15"/>
      <c r="V18" s="15"/>
      <c r="W18" s="15"/>
      <c r="X18" s="14"/>
      <c r="Y18" s="15"/>
      <c r="Z18" s="15"/>
      <c r="AA18" s="15"/>
      <c r="AB18" s="15"/>
      <c r="AC18" s="15"/>
      <c r="AD18" s="15"/>
      <c r="AE18" s="15"/>
      <c r="AF18" s="15"/>
      <c r="AG18" s="15"/>
      <c r="AH18" s="15"/>
      <c r="AI18" s="2"/>
    </row>
    <row r="19" spans="1:35" ht="60">
      <c r="C19" s="23" t="s">
        <v>30</v>
      </c>
      <c r="D19" s="24" t="s">
        <v>8</v>
      </c>
      <c r="E19" s="24" t="s">
        <v>5</v>
      </c>
      <c r="F19" s="24" t="s">
        <v>19</v>
      </c>
      <c r="G19" s="24" t="s">
        <v>21</v>
      </c>
      <c r="H19" s="24" t="s">
        <v>20</v>
      </c>
      <c r="I19" s="24" t="s">
        <v>7</v>
      </c>
      <c r="J19" s="24" t="s">
        <v>17</v>
      </c>
      <c r="K19" s="24" t="s">
        <v>16</v>
      </c>
      <c r="L19" s="24" t="s">
        <v>15</v>
      </c>
      <c r="M19" s="25" t="s">
        <v>12</v>
      </c>
      <c r="N19" s="23" t="s">
        <v>1</v>
      </c>
      <c r="O19" s="24" t="s">
        <v>8</v>
      </c>
      <c r="P19" s="24" t="s">
        <v>5</v>
      </c>
      <c r="Q19" s="24" t="s">
        <v>22</v>
      </c>
      <c r="R19" s="24" t="s">
        <v>21</v>
      </c>
      <c r="S19" s="24" t="s">
        <v>20</v>
      </c>
      <c r="T19" s="24" t="s">
        <v>6</v>
      </c>
      <c r="U19" s="24" t="s">
        <v>24</v>
      </c>
      <c r="V19" s="24" t="s">
        <v>16</v>
      </c>
      <c r="W19" s="24" t="s">
        <v>9</v>
      </c>
      <c r="X19" s="25"/>
      <c r="Y19" s="23" t="s">
        <v>1</v>
      </c>
      <c r="Z19" s="24" t="s">
        <v>8</v>
      </c>
      <c r="AA19" s="24" t="s">
        <v>5</v>
      </c>
      <c r="AB19" s="24" t="s">
        <v>22</v>
      </c>
      <c r="AC19" s="24" t="s">
        <v>21</v>
      </c>
      <c r="AD19" s="24" t="s">
        <v>20</v>
      </c>
      <c r="AE19" s="24" t="s">
        <v>6</v>
      </c>
      <c r="AF19" s="24" t="s">
        <v>24</v>
      </c>
      <c r="AG19" s="24" t="s">
        <v>16</v>
      </c>
      <c r="AH19" s="24" t="s">
        <v>9</v>
      </c>
      <c r="AI19" s="2"/>
    </row>
    <row r="20" spans="1:35" ht="17">
      <c r="C20" s="3" t="s">
        <v>176</v>
      </c>
      <c r="D20" s="3">
        <v>23</v>
      </c>
      <c r="E20" s="3"/>
      <c r="F20" s="3"/>
      <c r="G20" s="3"/>
      <c r="H20" s="3"/>
      <c r="I20" s="3"/>
      <c r="J20" s="3"/>
      <c r="K20" s="3"/>
      <c r="L20" s="3"/>
      <c r="M20" s="8"/>
      <c r="N20" s="3"/>
      <c r="O20" s="3"/>
      <c r="P20" s="3"/>
      <c r="Q20" s="3"/>
      <c r="R20" s="3"/>
      <c r="S20" s="3"/>
      <c r="T20" s="3"/>
      <c r="U20" s="3"/>
      <c r="V20" s="3"/>
      <c r="W20" s="3"/>
      <c r="X20" s="8"/>
      <c r="Y20" s="3" t="s">
        <v>105</v>
      </c>
      <c r="Z20" s="3">
        <v>325</v>
      </c>
      <c r="AA20" s="3"/>
      <c r="AB20" s="3"/>
      <c r="AC20" s="3"/>
      <c r="AD20" s="3"/>
      <c r="AE20" s="3"/>
      <c r="AF20" s="3"/>
      <c r="AG20" s="3"/>
      <c r="AH20" s="3"/>
      <c r="AI20" s="2"/>
    </row>
    <row r="21" spans="1:35" ht="19" customHeight="1">
      <c r="B21" s="29" t="s">
        <v>14</v>
      </c>
      <c r="C21" s="3" t="s">
        <v>105</v>
      </c>
      <c r="D21" s="51" t="s">
        <v>14</v>
      </c>
      <c r="E21" s="51" t="s">
        <v>14</v>
      </c>
      <c r="F21" s="51" t="s">
        <v>14</v>
      </c>
      <c r="G21" s="51" t="s">
        <v>14</v>
      </c>
      <c r="H21" s="51" t="s">
        <v>14</v>
      </c>
      <c r="I21" s="51" t="s">
        <v>14</v>
      </c>
      <c r="J21" s="51" t="s">
        <v>14</v>
      </c>
      <c r="K21" s="51" t="s">
        <v>14</v>
      </c>
      <c r="L21" s="51"/>
      <c r="M21" s="8" t="s">
        <v>145</v>
      </c>
      <c r="N21" s="54" t="s">
        <v>144</v>
      </c>
      <c r="O21" s="3">
        <v>37</v>
      </c>
      <c r="P21" s="3">
        <v>174</v>
      </c>
      <c r="Q21" s="3" t="s">
        <v>14</v>
      </c>
      <c r="R21" s="3" t="s">
        <v>14</v>
      </c>
      <c r="S21" s="3" t="s">
        <v>14</v>
      </c>
      <c r="T21" s="3" t="s">
        <v>14</v>
      </c>
      <c r="U21" s="3" t="s">
        <v>14</v>
      </c>
      <c r="V21" s="3" t="s">
        <v>14</v>
      </c>
      <c r="W21" s="3" t="s">
        <v>14</v>
      </c>
      <c r="X21" s="8"/>
      <c r="Y21" s="3" t="s">
        <v>154</v>
      </c>
      <c r="Z21" s="3"/>
      <c r="AA21" s="3"/>
      <c r="AB21" s="3"/>
      <c r="AC21" s="3"/>
      <c r="AD21" s="3"/>
      <c r="AE21" s="3"/>
      <c r="AF21" s="3"/>
      <c r="AG21" s="3"/>
      <c r="AH21" s="3"/>
      <c r="AI21" s="2"/>
    </row>
    <row r="22" spans="1:35" ht="17">
      <c r="C22" s="3"/>
      <c r="D22" s="51"/>
      <c r="E22" s="51"/>
      <c r="F22" s="51"/>
      <c r="G22" s="51"/>
      <c r="H22" s="51"/>
      <c r="I22" s="51"/>
      <c r="J22" s="51"/>
      <c r="K22" s="51"/>
      <c r="L22" s="51"/>
      <c r="M22" s="8"/>
      <c r="N22" s="3"/>
      <c r="O22" s="3"/>
      <c r="P22" s="3"/>
      <c r="Q22" s="3"/>
      <c r="R22" s="3"/>
      <c r="S22" s="3"/>
      <c r="T22" s="3"/>
      <c r="U22" s="3"/>
      <c r="V22" s="3"/>
      <c r="W22" s="3"/>
      <c r="X22" s="8"/>
      <c r="Y22" s="31" t="s">
        <v>193</v>
      </c>
      <c r="Z22" s="3">
        <v>57</v>
      </c>
      <c r="AA22" s="3"/>
      <c r="AB22" s="3"/>
      <c r="AC22" s="3"/>
      <c r="AD22" s="3"/>
      <c r="AE22" s="3"/>
      <c r="AF22" s="3"/>
      <c r="AG22" s="3"/>
      <c r="AH22" s="3"/>
      <c r="AI22" s="2"/>
    </row>
    <row r="23" spans="1:35" ht="34">
      <c r="C23" s="3"/>
      <c r="D23" s="3"/>
      <c r="E23" s="3"/>
      <c r="F23" s="3"/>
      <c r="G23" s="3"/>
      <c r="H23" s="3"/>
      <c r="I23" s="3"/>
      <c r="J23" s="3"/>
      <c r="K23" s="3"/>
      <c r="L23" s="3"/>
      <c r="M23" s="8"/>
      <c r="N23" s="3"/>
      <c r="O23" s="3"/>
      <c r="P23" s="3"/>
      <c r="Q23" s="3"/>
      <c r="R23" s="3"/>
      <c r="S23" s="3"/>
      <c r="T23" s="3"/>
      <c r="U23" s="3"/>
      <c r="V23" s="3"/>
      <c r="W23" s="3"/>
      <c r="X23" s="8"/>
      <c r="Y23" s="31" t="s">
        <v>194</v>
      </c>
      <c r="Z23" s="3">
        <v>28</v>
      </c>
      <c r="AA23" s="3"/>
      <c r="AB23" s="3"/>
      <c r="AC23" s="3"/>
      <c r="AD23" s="3"/>
      <c r="AE23" s="3"/>
      <c r="AF23" s="3"/>
      <c r="AG23" s="3"/>
      <c r="AH23" s="3"/>
      <c r="AI23" s="2"/>
    </row>
    <row r="24" spans="1:35" ht="17">
      <c r="C24" s="3" t="s">
        <v>11</v>
      </c>
      <c r="D24" s="3"/>
      <c r="E24" s="3"/>
      <c r="F24" s="3"/>
      <c r="G24" s="3"/>
      <c r="H24" s="3"/>
      <c r="I24" s="3"/>
      <c r="J24" s="3"/>
      <c r="K24" s="3"/>
      <c r="L24" s="3"/>
      <c r="M24" s="8"/>
      <c r="N24" s="3" t="s">
        <v>11</v>
      </c>
      <c r="O24" s="3"/>
      <c r="P24" s="3"/>
      <c r="Q24" s="3"/>
      <c r="R24" s="3"/>
      <c r="S24" s="3"/>
      <c r="T24" s="3"/>
      <c r="U24" s="3"/>
      <c r="V24" s="3"/>
      <c r="W24" s="3"/>
      <c r="X24" s="8"/>
      <c r="Y24" s="3" t="s">
        <v>11</v>
      </c>
      <c r="Z24" s="3"/>
      <c r="AA24" s="3"/>
      <c r="AB24" s="3"/>
      <c r="AC24" s="3"/>
      <c r="AD24" s="3"/>
      <c r="AE24" s="3"/>
      <c r="AF24" s="3"/>
      <c r="AG24" s="3"/>
      <c r="AH24" s="3"/>
      <c r="AI24" s="2"/>
    </row>
    <row r="25" spans="1:35" ht="18" thickBot="1">
      <c r="A25" s="12"/>
      <c r="B25" s="12"/>
      <c r="C25" s="15"/>
      <c r="D25" s="13" t="s">
        <v>14</v>
      </c>
      <c r="E25" s="13"/>
      <c r="F25" s="13"/>
      <c r="G25" s="13"/>
      <c r="H25" s="13"/>
      <c r="I25" s="13"/>
      <c r="J25" s="13"/>
      <c r="K25" s="13"/>
      <c r="L25" s="15"/>
      <c r="M25" s="14"/>
      <c r="N25" s="15"/>
      <c r="O25" s="13"/>
      <c r="P25" s="13"/>
      <c r="Q25" s="13"/>
      <c r="R25" s="13"/>
      <c r="S25" s="13"/>
      <c r="T25" s="13"/>
      <c r="U25" s="13"/>
      <c r="V25" s="13"/>
      <c r="W25" s="15"/>
      <c r="X25" s="14"/>
      <c r="Y25" s="15"/>
      <c r="Z25" s="13"/>
      <c r="AA25" s="13"/>
      <c r="AB25" s="13"/>
      <c r="AC25" s="13"/>
      <c r="AD25" s="13"/>
      <c r="AE25" s="13"/>
      <c r="AF25" s="13"/>
      <c r="AG25" s="13"/>
      <c r="AH25" s="15"/>
      <c r="AI25" s="2"/>
    </row>
    <row r="26" spans="1:35" ht="60">
      <c r="C26" s="23" t="s">
        <v>31</v>
      </c>
      <c r="D26" s="24" t="s">
        <v>8</v>
      </c>
      <c r="E26" s="24" t="s">
        <v>5</v>
      </c>
      <c r="F26" s="24" t="s">
        <v>19</v>
      </c>
      <c r="G26" s="24" t="s">
        <v>21</v>
      </c>
      <c r="H26" s="24" t="s">
        <v>20</v>
      </c>
      <c r="I26" s="24" t="s">
        <v>7</v>
      </c>
      <c r="J26" s="24" t="s">
        <v>17</v>
      </c>
      <c r="K26" s="24" t="s">
        <v>16</v>
      </c>
      <c r="L26" s="24" t="s">
        <v>15</v>
      </c>
      <c r="M26" s="25" t="s">
        <v>12</v>
      </c>
      <c r="N26" s="23" t="s">
        <v>1</v>
      </c>
      <c r="O26" s="24" t="s">
        <v>8</v>
      </c>
      <c r="P26" s="24" t="s">
        <v>5</v>
      </c>
      <c r="Q26" s="24" t="s">
        <v>22</v>
      </c>
      <c r="R26" s="24" t="s">
        <v>21</v>
      </c>
      <c r="S26" s="24" t="s">
        <v>20</v>
      </c>
      <c r="T26" s="24" t="s">
        <v>6</v>
      </c>
      <c r="U26" s="24" t="s">
        <v>24</v>
      </c>
      <c r="V26" s="24" t="s">
        <v>16</v>
      </c>
      <c r="W26" s="24" t="s">
        <v>9</v>
      </c>
      <c r="X26" s="25"/>
      <c r="Y26" s="23" t="s">
        <v>1</v>
      </c>
      <c r="Z26" s="24" t="s">
        <v>8</v>
      </c>
      <c r="AA26" s="24" t="s">
        <v>5</v>
      </c>
      <c r="AB26" s="24" t="s">
        <v>22</v>
      </c>
      <c r="AC26" s="24" t="s">
        <v>21</v>
      </c>
      <c r="AD26" s="24" t="s">
        <v>20</v>
      </c>
      <c r="AE26" s="24" t="s">
        <v>6</v>
      </c>
      <c r="AF26" s="24" t="s">
        <v>24</v>
      </c>
      <c r="AG26" s="24" t="s">
        <v>16</v>
      </c>
      <c r="AH26" s="24" t="s">
        <v>9</v>
      </c>
      <c r="AI26" s="2"/>
    </row>
    <row r="27" spans="1:35" ht="17">
      <c r="C27" s="3" t="s">
        <v>105</v>
      </c>
      <c r="D27" s="3"/>
      <c r="E27" s="3"/>
      <c r="F27" s="3"/>
      <c r="G27" s="3"/>
      <c r="H27" s="3"/>
      <c r="I27" s="3"/>
      <c r="J27" s="3"/>
      <c r="K27" s="3"/>
      <c r="L27" s="3"/>
      <c r="M27" s="8"/>
      <c r="N27" s="3" t="s">
        <v>105</v>
      </c>
      <c r="O27" s="3">
        <v>325</v>
      </c>
      <c r="P27" s="3"/>
      <c r="Q27" s="3"/>
      <c r="R27" s="3"/>
      <c r="S27" s="3"/>
      <c r="T27" s="3"/>
      <c r="U27" s="3"/>
      <c r="V27" s="3"/>
      <c r="W27" s="3"/>
      <c r="X27" s="8"/>
      <c r="Y27" s="3" t="s">
        <v>105</v>
      </c>
      <c r="Z27" s="3"/>
      <c r="AA27" s="3"/>
      <c r="AB27" s="3"/>
      <c r="AC27" s="3"/>
      <c r="AD27" s="3"/>
      <c r="AE27" s="3"/>
      <c r="AF27" s="3"/>
      <c r="AG27" s="3"/>
      <c r="AH27" s="3"/>
      <c r="AI27" s="2"/>
    </row>
    <row r="28" spans="1:35" ht="28" customHeight="1">
      <c r="C28" s="56" t="s">
        <v>154</v>
      </c>
      <c r="D28" s="3" t="s">
        <v>14</v>
      </c>
      <c r="E28" s="3"/>
      <c r="F28" s="3"/>
      <c r="G28" s="3"/>
      <c r="H28" s="3"/>
      <c r="I28" s="3"/>
      <c r="J28" s="3"/>
      <c r="K28" s="3"/>
      <c r="L28" s="3"/>
      <c r="M28" s="8"/>
      <c r="N28" s="3" t="s">
        <v>154</v>
      </c>
      <c r="O28" s="3"/>
      <c r="P28" s="3"/>
      <c r="Q28" s="3"/>
      <c r="R28" s="3"/>
      <c r="S28" s="3"/>
      <c r="T28" s="3"/>
      <c r="U28" s="3"/>
      <c r="V28" s="3"/>
      <c r="W28" s="3"/>
      <c r="X28" s="8"/>
      <c r="Y28" s="54" t="s">
        <v>179</v>
      </c>
      <c r="Z28" s="3">
        <v>174</v>
      </c>
      <c r="AA28" s="3">
        <v>14.6</v>
      </c>
      <c r="AB28" s="3">
        <v>1</v>
      </c>
      <c r="AC28" s="3"/>
      <c r="AD28" s="3">
        <v>1</v>
      </c>
      <c r="AE28" s="3">
        <v>6</v>
      </c>
      <c r="AF28" s="3">
        <v>4</v>
      </c>
      <c r="AG28" s="3">
        <v>6</v>
      </c>
      <c r="AH28" s="3"/>
      <c r="AI28" s="2"/>
    </row>
    <row r="29" spans="1:35" ht="17">
      <c r="C29" s="56" t="s">
        <v>143</v>
      </c>
      <c r="D29" s="3"/>
      <c r="E29" s="3"/>
      <c r="F29" s="3"/>
      <c r="G29" s="3"/>
      <c r="H29" s="3"/>
      <c r="I29" s="3"/>
      <c r="J29" s="3"/>
      <c r="K29" s="3"/>
      <c r="L29" s="3"/>
      <c r="M29" s="8"/>
      <c r="N29" s="3" t="s">
        <v>193</v>
      </c>
      <c r="O29" s="3">
        <v>57</v>
      </c>
      <c r="P29" s="3"/>
      <c r="Q29" s="3"/>
      <c r="R29" s="3"/>
      <c r="S29" s="3"/>
      <c r="T29" s="3"/>
      <c r="U29" s="3"/>
      <c r="V29" s="3"/>
      <c r="W29" s="3"/>
      <c r="X29" s="8"/>
      <c r="Y29" s="3" t="s">
        <v>14</v>
      </c>
      <c r="Z29" s="3"/>
      <c r="AA29" s="3"/>
      <c r="AB29" s="3"/>
      <c r="AC29" s="3"/>
      <c r="AD29" s="3"/>
      <c r="AE29" s="3"/>
      <c r="AF29" s="3"/>
      <c r="AG29" s="3"/>
      <c r="AH29" s="3"/>
      <c r="AI29" s="2"/>
    </row>
    <row r="30" spans="1:35" ht="34">
      <c r="C30" s="56" t="s">
        <v>101</v>
      </c>
      <c r="D30" s="3"/>
      <c r="E30" s="3"/>
      <c r="F30" s="3"/>
      <c r="G30" s="3"/>
      <c r="H30" s="3"/>
      <c r="I30" s="3"/>
      <c r="J30" s="3"/>
      <c r="K30" s="3"/>
      <c r="L30" s="3"/>
      <c r="M30" s="8"/>
      <c r="N30" s="3" t="s">
        <v>194</v>
      </c>
      <c r="O30" s="3">
        <v>28</v>
      </c>
      <c r="P30" s="3"/>
      <c r="Q30" s="3"/>
      <c r="R30" s="3"/>
      <c r="S30" s="3"/>
      <c r="T30" s="3"/>
      <c r="U30" s="3"/>
      <c r="V30" s="3"/>
      <c r="W30" s="3"/>
      <c r="X30" s="8"/>
      <c r="Y30" s="3" t="s">
        <v>14</v>
      </c>
      <c r="Z30" s="3"/>
      <c r="AA30" s="3"/>
      <c r="AB30" s="3"/>
      <c r="AC30" s="3"/>
      <c r="AD30" s="3"/>
      <c r="AE30" s="3"/>
      <c r="AF30" s="3"/>
      <c r="AG30" s="3"/>
      <c r="AH30" s="3"/>
      <c r="AI30" s="2"/>
    </row>
    <row r="31" spans="1:35" ht="17">
      <c r="C31" s="3" t="s">
        <v>11</v>
      </c>
      <c r="D31" s="3"/>
      <c r="E31" s="3"/>
      <c r="F31" s="3"/>
      <c r="G31" s="3"/>
      <c r="H31" s="3"/>
      <c r="I31" s="3"/>
      <c r="J31" s="3"/>
      <c r="K31" s="3"/>
      <c r="L31" s="3"/>
      <c r="M31" s="8"/>
      <c r="N31" s="3" t="s">
        <v>11</v>
      </c>
      <c r="O31" s="3"/>
      <c r="P31" s="3"/>
      <c r="Q31" s="3"/>
      <c r="R31" s="3"/>
      <c r="S31" s="3"/>
      <c r="T31" s="3"/>
      <c r="U31" s="3"/>
      <c r="V31" s="3"/>
      <c r="W31" s="3"/>
      <c r="X31" s="8"/>
      <c r="Y31" s="3" t="s">
        <v>11</v>
      </c>
      <c r="Z31" s="3"/>
      <c r="AA31" s="3"/>
      <c r="AB31" s="3"/>
      <c r="AC31" s="3"/>
      <c r="AD31" s="3"/>
      <c r="AE31" s="3"/>
      <c r="AF31" s="3"/>
      <c r="AG31" s="3"/>
      <c r="AH31" s="3"/>
      <c r="AI31" s="2"/>
    </row>
    <row r="32" spans="1:35" ht="33" customHeight="1" thickBot="1">
      <c r="A32" s="12"/>
      <c r="B32" s="12"/>
      <c r="C32" s="15"/>
      <c r="D32" s="13"/>
      <c r="E32" s="13"/>
      <c r="F32" s="13"/>
      <c r="G32" s="13"/>
      <c r="H32" s="13"/>
      <c r="I32" s="13"/>
      <c r="J32" s="13"/>
      <c r="K32" s="13"/>
      <c r="L32" s="15"/>
      <c r="M32" s="14"/>
      <c r="N32" s="15"/>
      <c r="O32" s="13"/>
      <c r="P32" s="13"/>
      <c r="Q32" s="13"/>
      <c r="R32" s="13"/>
      <c r="S32" s="13"/>
      <c r="T32" s="13"/>
      <c r="U32" s="13"/>
      <c r="V32" s="13"/>
      <c r="W32" s="15"/>
      <c r="X32" s="14"/>
      <c r="Y32" s="15"/>
      <c r="Z32" s="13"/>
      <c r="AA32" s="13"/>
      <c r="AB32" s="13"/>
      <c r="AC32" s="13"/>
      <c r="AD32" s="13"/>
      <c r="AE32" s="13"/>
      <c r="AF32" s="13"/>
      <c r="AG32" s="13"/>
      <c r="AH32" s="15"/>
      <c r="AI32" s="2"/>
    </row>
    <row r="33" spans="1:35" ht="60">
      <c r="C33" s="23" t="s">
        <v>2</v>
      </c>
      <c r="D33" s="24" t="s">
        <v>8</v>
      </c>
      <c r="E33" s="24" t="s">
        <v>5</v>
      </c>
      <c r="F33" s="24" t="s">
        <v>22</v>
      </c>
      <c r="G33" s="24" t="s">
        <v>21</v>
      </c>
      <c r="H33" s="24" t="s">
        <v>20</v>
      </c>
      <c r="I33" s="24" t="s">
        <v>6</v>
      </c>
      <c r="J33" s="24" t="s">
        <v>24</v>
      </c>
      <c r="K33" s="24" t="s">
        <v>16</v>
      </c>
      <c r="L33" s="24" t="s">
        <v>9</v>
      </c>
      <c r="M33" s="26"/>
      <c r="N33" s="23" t="s">
        <v>2</v>
      </c>
      <c r="O33" s="24" t="s">
        <v>8</v>
      </c>
      <c r="P33" s="24" t="s">
        <v>5</v>
      </c>
      <c r="Q33" s="24" t="s">
        <v>22</v>
      </c>
      <c r="R33" s="24" t="s">
        <v>21</v>
      </c>
      <c r="S33" s="24" t="s">
        <v>20</v>
      </c>
      <c r="T33" s="24" t="s">
        <v>6</v>
      </c>
      <c r="U33" s="24" t="s">
        <v>24</v>
      </c>
      <c r="V33" s="24" t="s">
        <v>16</v>
      </c>
      <c r="W33" s="24" t="s">
        <v>9</v>
      </c>
      <c r="X33" s="26"/>
      <c r="Y33" s="23" t="s">
        <v>2</v>
      </c>
      <c r="Z33" s="24" t="s">
        <v>8</v>
      </c>
      <c r="AA33" s="24" t="s">
        <v>5</v>
      </c>
      <c r="AB33" s="24" t="s">
        <v>22</v>
      </c>
      <c r="AC33" s="24" t="s">
        <v>21</v>
      </c>
      <c r="AD33" s="24" t="s">
        <v>20</v>
      </c>
      <c r="AE33" s="24" t="s">
        <v>6</v>
      </c>
      <c r="AF33" s="24" t="s">
        <v>24</v>
      </c>
      <c r="AG33" s="24" t="s">
        <v>16</v>
      </c>
      <c r="AH33" s="24" t="s">
        <v>9</v>
      </c>
      <c r="AI33" s="2"/>
    </row>
    <row r="34" spans="1:35" ht="51">
      <c r="C34" s="38" t="s">
        <v>114</v>
      </c>
      <c r="D34" s="3">
        <v>268</v>
      </c>
      <c r="E34" s="3" t="s">
        <v>14</v>
      </c>
      <c r="F34" s="3" t="s">
        <v>14</v>
      </c>
      <c r="G34" s="3" t="s">
        <v>14</v>
      </c>
      <c r="H34" s="3" t="s">
        <v>14</v>
      </c>
      <c r="I34" s="3" t="s">
        <v>14</v>
      </c>
      <c r="J34" s="3" t="s">
        <v>14</v>
      </c>
      <c r="K34" s="3" t="s">
        <v>14</v>
      </c>
      <c r="L34" s="3" t="s">
        <v>14</v>
      </c>
      <c r="M34" s="8"/>
      <c r="N34" s="3" t="s">
        <v>113</v>
      </c>
      <c r="P34" s="3"/>
      <c r="Q34" s="3"/>
      <c r="R34" s="3"/>
      <c r="S34" s="3"/>
      <c r="T34" s="3"/>
      <c r="U34" s="3"/>
      <c r="V34" s="3"/>
      <c r="W34" s="3"/>
      <c r="X34" s="8"/>
      <c r="Y34" s="3" t="s">
        <v>18</v>
      </c>
      <c r="Z34" s="3"/>
      <c r="AA34" s="3"/>
      <c r="AB34" s="3"/>
      <c r="AC34" s="3"/>
      <c r="AD34" s="3"/>
      <c r="AE34" s="3"/>
      <c r="AF34" s="3"/>
      <c r="AG34" s="3"/>
      <c r="AH34" s="3"/>
      <c r="AI34" s="2"/>
    </row>
    <row r="35" spans="1:35" ht="51">
      <c r="C35" s="56" t="s">
        <v>120</v>
      </c>
      <c r="D35" s="3"/>
      <c r="E35" s="3"/>
      <c r="F35" s="3"/>
      <c r="G35" s="3"/>
      <c r="H35" s="3"/>
      <c r="J35" s="3"/>
      <c r="K35" s="3"/>
      <c r="L35" s="3"/>
      <c r="M35" s="8"/>
      <c r="N35" s="47" t="s">
        <v>28</v>
      </c>
      <c r="O35" s="39">
        <v>116</v>
      </c>
      <c r="P35" s="3">
        <f>SUM(274*3.4*0.34)</f>
        <v>316.74400000000003</v>
      </c>
      <c r="Q35" s="3">
        <f>SUM(22.07*3.4*0.34)</f>
        <v>25.512920000000001</v>
      </c>
      <c r="R35" s="3"/>
      <c r="S35" s="3"/>
      <c r="T35" s="3"/>
      <c r="U35" s="3"/>
      <c r="V35" s="3"/>
      <c r="W35" s="3">
        <f>SUM(17.51*3.4*0.34)</f>
        <v>20.241560000000003</v>
      </c>
      <c r="X35" s="8"/>
      <c r="Y35" s="38" t="s">
        <v>206</v>
      </c>
      <c r="Z35" s="3">
        <v>112</v>
      </c>
      <c r="AA35" s="3" t="s">
        <v>14</v>
      </c>
      <c r="AB35" s="3" t="s">
        <v>14</v>
      </c>
      <c r="AC35" s="3" t="s">
        <v>14</v>
      </c>
      <c r="AD35" s="3" t="s">
        <v>14</v>
      </c>
      <c r="AE35" s="3" t="s">
        <v>14</v>
      </c>
      <c r="AF35" s="3" t="s">
        <v>14</v>
      </c>
      <c r="AG35" s="3" t="s">
        <v>14</v>
      </c>
      <c r="AH35" s="3" t="s">
        <v>14</v>
      </c>
      <c r="AI35" s="2"/>
    </row>
    <row r="36" spans="1:35" ht="34">
      <c r="C36" s="56"/>
      <c r="D36" s="3"/>
      <c r="E36" s="3"/>
      <c r="F36" s="3"/>
      <c r="G36" s="3"/>
      <c r="H36" s="3"/>
      <c r="J36" s="3"/>
      <c r="K36" s="3"/>
      <c r="L36" s="3"/>
      <c r="M36" s="8"/>
      <c r="N36" s="47"/>
      <c r="O36" s="39"/>
      <c r="P36" s="3"/>
      <c r="Q36" s="3"/>
      <c r="R36" s="3"/>
      <c r="S36" s="3"/>
      <c r="T36" s="3"/>
      <c r="U36" s="3"/>
      <c r="V36" s="3"/>
      <c r="W36" s="3"/>
      <c r="X36" s="8"/>
      <c r="Y36" s="38" t="s">
        <v>208</v>
      </c>
      <c r="Z36" s="3">
        <v>23</v>
      </c>
      <c r="AA36" s="3"/>
      <c r="AB36" s="3"/>
      <c r="AC36" s="3"/>
      <c r="AD36" s="3"/>
      <c r="AE36" s="3"/>
      <c r="AF36" s="3"/>
      <c r="AG36" s="3"/>
      <c r="AH36" s="3"/>
      <c r="AI36" s="2"/>
    </row>
    <row r="37" spans="1:35" ht="34">
      <c r="C37" s="3"/>
      <c r="D37" s="3"/>
      <c r="E37" s="3"/>
      <c r="F37" s="3"/>
      <c r="G37" s="3"/>
      <c r="H37" s="3"/>
      <c r="I37" s="3"/>
      <c r="J37" s="3"/>
      <c r="K37" s="3"/>
      <c r="L37" s="3"/>
      <c r="M37" s="8"/>
      <c r="N37" s="3" t="s">
        <v>118</v>
      </c>
      <c r="O37" s="3">
        <v>111</v>
      </c>
      <c r="P37" s="3"/>
      <c r="Q37" s="3"/>
      <c r="R37" s="3"/>
      <c r="S37" s="3"/>
      <c r="T37" s="3"/>
      <c r="U37" s="3"/>
      <c r="V37" s="3"/>
      <c r="W37" s="3"/>
      <c r="X37" s="8"/>
      <c r="Y37" s="3" t="s">
        <v>207</v>
      </c>
      <c r="Z37" s="3">
        <v>150</v>
      </c>
      <c r="AA37" s="3" t="s">
        <v>14</v>
      </c>
      <c r="AB37" s="3" t="s">
        <v>14</v>
      </c>
      <c r="AC37" s="3"/>
      <c r="AD37" s="3"/>
      <c r="AE37" s="3" t="s">
        <v>14</v>
      </c>
      <c r="AF37" s="3"/>
      <c r="AG37" s="3" t="s">
        <v>14</v>
      </c>
      <c r="AH37" s="3" t="s">
        <v>14</v>
      </c>
      <c r="AI37" s="2"/>
    </row>
    <row r="38" spans="1:35" ht="34">
      <c r="C38" s="3"/>
      <c r="D38" s="3"/>
      <c r="E38" s="3"/>
      <c r="F38" s="3"/>
      <c r="G38" s="3"/>
      <c r="H38" s="3"/>
      <c r="I38" s="3"/>
      <c r="J38" s="3"/>
      <c r="K38" s="3"/>
      <c r="L38" s="3"/>
      <c r="M38" s="8"/>
      <c r="N38" s="3"/>
      <c r="O38" s="3"/>
      <c r="P38" s="3"/>
      <c r="Q38" s="3"/>
      <c r="R38" s="3"/>
      <c r="S38" s="3"/>
      <c r="T38" s="3"/>
      <c r="U38" s="3"/>
      <c r="V38" s="3"/>
      <c r="W38" s="3"/>
      <c r="X38" s="8"/>
      <c r="Y38" s="39" t="s">
        <v>209</v>
      </c>
      <c r="Z38" s="39">
        <v>14</v>
      </c>
      <c r="AA38" s="3">
        <v>60</v>
      </c>
      <c r="AB38" s="3">
        <v>4.5</v>
      </c>
      <c r="AC38" s="3">
        <v>1.5</v>
      </c>
      <c r="AD38" s="3"/>
      <c r="AE38" s="3"/>
      <c r="AF38" s="3">
        <v>0</v>
      </c>
      <c r="AG38" s="3"/>
      <c r="AH38" s="3">
        <v>5</v>
      </c>
      <c r="AI38" s="2"/>
    </row>
    <row r="39" spans="1:35" ht="17">
      <c r="C39" s="3"/>
      <c r="D39" s="3"/>
      <c r="E39" s="3"/>
      <c r="F39" s="3"/>
      <c r="G39" s="3"/>
      <c r="H39" s="3"/>
      <c r="I39" s="3"/>
      <c r="J39" s="3"/>
      <c r="K39" s="3"/>
      <c r="L39" s="3"/>
      <c r="M39" s="8"/>
      <c r="N39" s="39" t="s">
        <v>103</v>
      </c>
      <c r="O39" s="3">
        <v>17</v>
      </c>
      <c r="P39" s="3"/>
      <c r="Q39" s="3"/>
      <c r="R39" s="3"/>
      <c r="S39" s="3"/>
      <c r="T39" s="3"/>
      <c r="U39" s="3"/>
      <c r="V39" s="3"/>
      <c r="W39" s="3"/>
      <c r="X39" s="8"/>
      <c r="Y39" s="39" t="s">
        <v>210</v>
      </c>
      <c r="Z39" s="3">
        <v>28</v>
      </c>
      <c r="AA39" s="3">
        <v>200</v>
      </c>
      <c r="AB39" s="3">
        <v>22</v>
      </c>
      <c r="AC39" s="3">
        <v>3</v>
      </c>
      <c r="AD39" s="3">
        <v>0</v>
      </c>
      <c r="AE39" s="3">
        <v>0</v>
      </c>
      <c r="AF39" s="3">
        <v>0</v>
      </c>
      <c r="AG39" s="3">
        <v>0</v>
      </c>
      <c r="AH39" s="3">
        <v>0</v>
      </c>
      <c r="AI39" s="2"/>
    </row>
    <row r="40" spans="1:35" ht="21" customHeight="1">
      <c r="C40" s="3"/>
      <c r="D40" s="3"/>
      <c r="E40" s="3"/>
      <c r="F40" s="3"/>
      <c r="G40" s="3"/>
      <c r="H40" s="3"/>
      <c r="I40" s="3"/>
      <c r="J40" s="3"/>
      <c r="K40" s="3"/>
      <c r="L40" s="3"/>
      <c r="M40" s="8"/>
      <c r="N40" s="39" t="s">
        <v>150</v>
      </c>
      <c r="O40" s="3">
        <v>13</v>
      </c>
      <c r="P40" s="3"/>
      <c r="Q40" s="3"/>
      <c r="R40" s="3"/>
      <c r="S40" s="3"/>
      <c r="T40" s="3"/>
      <c r="U40" s="3"/>
      <c r="V40" s="3"/>
      <c r="W40" s="3"/>
      <c r="X40" s="8"/>
      <c r="Y40" s="3" t="s">
        <v>215</v>
      </c>
      <c r="Z40" s="3">
        <v>28</v>
      </c>
      <c r="AA40" s="3" t="s">
        <v>14</v>
      </c>
      <c r="AB40" s="3" t="s">
        <v>14</v>
      </c>
      <c r="AC40" s="3" t="s">
        <v>14</v>
      </c>
      <c r="AD40" s="3" t="s">
        <v>14</v>
      </c>
      <c r="AE40" s="3" t="s">
        <v>14</v>
      </c>
      <c r="AF40" s="3" t="s">
        <v>14</v>
      </c>
      <c r="AG40" s="3" t="s">
        <v>14</v>
      </c>
      <c r="AH40" s="3" t="s">
        <v>14</v>
      </c>
      <c r="AI40" s="2"/>
    </row>
    <row r="41" spans="1:35" ht="57" customHeight="1">
      <c r="C41" s="3"/>
      <c r="D41" s="3"/>
      <c r="E41" s="3"/>
      <c r="F41" s="3"/>
      <c r="G41" s="3"/>
      <c r="H41" s="3"/>
      <c r="I41" s="3"/>
      <c r="J41" s="3"/>
      <c r="K41" s="3"/>
      <c r="L41" s="3"/>
      <c r="M41" s="8"/>
      <c r="N41" s="39" t="s">
        <v>42</v>
      </c>
      <c r="O41" s="3">
        <v>36</v>
      </c>
      <c r="P41" s="3"/>
      <c r="Q41" s="3"/>
      <c r="R41" s="3"/>
      <c r="S41" s="3"/>
      <c r="T41" s="3"/>
      <c r="U41" s="3"/>
      <c r="V41" s="3"/>
      <c r="W41" s="3"/>
      <c r="X41" s="8"/>
      <c r="Y41" s="3" t="s">
        <v>214</v>
      </c>
      <c r="Z41" s="3"/>
      <c r="AA41" s="3"/>
      <c r="AB41" s="3"/>
      <c r="AC41" s="3"/>
      <c r="AD41" s="3"/>
      <c r="AE41" s="3"/>
      <c r="AF41" s="3"/>
      <c r="AG41" s="3"/>
      <c r="AH41" s="3"/>
      <c r="AI41" s="2"/>
    </row>
    <row r="42" spans="1:35" ht="36" customHeight="1">
      <c r="C42" s="3"/>
      <c r="D42" s="3" t="s">
        <v>14</v>
      </c>
      <c r="E42" s="3" t="s">
        <v>14</v>
      </c>
      <c r="F42" s="3" t="s">
        <v>14</v>
      </c>
      <c r="G42" s="3" t="s">
        <v>14</v>
      </c>
      <c r="H42" s="3" t="s">
        <v>14</v>
      </c>
      <c r="I42" s="3" t="s">
        <v>14</v>
      </c>
      <c r="J42" s="3" t="s">
        <v>14</v>
      </c>
      <c r="K42" s="3" t="s">
        <v>14</v>
      </c>
      <c r="L42" s="3" t="s">
        <v>14</v>
      </c>
      <c r="M42" s="8" t="s">
        <v>152</v>
      </c>
      <c r="N42" s="3" t="s">
        <v>151</v>
      </c>
      <c r="O42" s="3">
        <v>31</v>
      </c>
      <c r="P42" s="3">
        <v>5</v>
      </c>
      <c r="Q42" s="3">
        <v>0</v>
      </c>
      <c r="R42" s="3">
        <v>0</v>
      </c>
      <c r="S42" s="3">
        <v>0</v>
      </c>
      <c r="T42" s="3">
        <v>0.7</v>
      </c>
      <c r="U42" s="3">
        <v>1</v>
      </c>
      <c r="V42" s="3">
        <v>0.4</v>
      </c>
      <c r="W42" s="3">
        <v>0.22</v>
      </c>
      <c r="X42" s="8"/>
      <c r="Y42" s="3" t="s">
        <v>120</v>
      </c>
      <c r="Z42" s="3">
        <v>140</v>
      </c>
      <c r="AA42" s="3"/>
      <c r="AB42" s="3"/>
      <c r="AC42" s="3"/>
      <c r="AD42" s="3"/>
      <c r="AE42" s="3"/>
      <c r="AF42" s="3"/>
      <c r="AG42" s="3"/>
      <c r="AH42" s="3"/>
      <c r="AI42" s="2"/>
    </row>
    <row r="43" spans="1:35" ht="36" customHeight="1">
      <c r="C43" s="3"/>
      <c r="D43" s="3"/>
      <c r="E43" s="3"/>
      <c r="F43" s="3"/>
      <c r="G43" s="3"/>
      <c r="H43" s="3"/>
      <c r="I43" s="3"/>
      <c r="J43" s="3"/>
      <c r="K43" s="3"/>
      <c r="L43" s="3"/>
      <c r="M43" s="8"/>
      <c r="N43" s="41" t="s">
        <v>153</v>
      </c>
      <c r="O43" s="44">
        <v>91</v>
      </c>
      <c r="P43" s="44">
        <f>SUM(1.39*110)</f>
        <v>152.89999999999998</v>
      </c>
      <c r="Q43" s="44">
        <f>SUM(1.39*16)</f>
        <v>22.24</v>
      </c>
      <c r="R43" s="92">
        <f>SUM(1.39*2)</f>
        <v>2.78</v>
      </c>
      <c r="S43" s="44">
        <v>0</v>
      </c>
      <c r="T43" s="44">
        <v>0</v>
      </c>
      <c r="U43" s="44">
        <f>SUM(1.39*44)</f>
        <v>61.16</v>
      </c>
      <c r="V43" s="44">
        <f>SUM(1.39*4)</f>
        <v>5.56</v>
      </c>
      <c r="W43" s="44">
        <v>4</v>
      </c>
      <c r="X43" s="8"/>
      <c r="Y43" s="3" t="s">
        <v>107</v>
      </c>
      <c r="Z43" s="3">
        <v>355</v>
      </c>
      <c r="AA43" s="3"/>
      <c r="AB43" s="3"/>
      <c r="AC43" s="3"/>
      <c r="AD43" s="3"/>
      <c r="AE43" s="3"/>
      <c r="AF43" s="3"/>
      <c r="AG43" s="3"/>
      <c r="AH43" s="3"/>
      <c r="AI43" s="2"/>
    </row>
    <row r="44" spans="1:35" ht="36" customHeight="1">
      <c r="C44" s="3"/>
      <c r="D44" s="3"/>
      <c r="E44" s="3"/>
      <c r="F44" s="3"/>
      <c r="G44" s="3"/>
      <c r="H44" s="3"/>
      <c r="I44" s="3"/>
      <c r="J44" s="3"/>
      <c r="K44" s="3"/>
      <c r="L44" s="3"/>
      <c r="M44" s="8"/>
      <c r="N44" s="3" t="s">
        <v>127</v>
      </c>
      <c r="O44" s="3" t="s">
        <v>195</v>
      </c>
      <c r="P44" s="3"/>
      <c r="Q44" s="3"/>
      <c r="R44" s="3"/>
      <c r="S44" s="3"/>
      <c r="T44" s="3"/>
      <c r="U44" s="3"/>
      <c r="V44" s="3"/>
      <c r="W44" s="3"/>
      <c r="X44" s="8"/>
      <c r="Y44" s="3"/>
      <c r="Z44" s="3"/>
      <c r="AA44" s="3"/>
      <c r="AB44" s="3"/>
      <c r="AC44" s="3"/>
      <c r="AD44" s="3"/>
      <c r="AE44" s="3"/>
      <c r="AF44" s="3"/>
      <c r="AG44" s="3"/>
      <c r="AH44" s="3"/>
      <c r="AI44" s="2"/>
    </row>
    <row r="45" spans="1:35" ht="17">
      <c r="C45" s="3" t="s">
        <v>107</v>
      </c>
      <c r="D45" s="3">
        <v>355</v>
      </c>
      <c r="E45" s="3"/>
      <c r="F45" s="3"/>
      <c r="G45" s="3"/>
      <c r="H45" s="3"/>
      <c r="I45" s="3"/>
      <c r="J45" s="3"/>
      <c r="K45" s="3"/>
      <c r="L45" s="3"/>
      <c r="M45" s="8"/>
      <c r="N45" s="3" t="s">
        <v>107</v>
      </c>
      <c r="O45" s="3">
        <v>355</v>
      </c>
      <c r="P45" s="3"/>
      <c r="Q45" s="3"/>
      <c r="R45" s="3"/>
      <c r="S45" s="3"/>
      <c r="T45" s="3"/>
      <c r="U45" s="3"/>
      <c r="V45" s="3"/>
      <c r="W45" s="3"/>
      <c r="X45" s="8"/>
      <c r="AA45" s="3"/>
      <c r="AB45" s="3"/>
      <c r="AC45" s="3"/>
      <c r="AD45" s="3"/>
      <c r="AE45" s="3"/>
      <c r="AF45" s="3"/>
      <c r="AG45" s="3"/>
      <c r="AH45" s="3"/>
      <c r="AI45" s="2"/>
    </row>
    <row r="46" spans="1:35" ht="17">
      <c r="C46" s="3"/>
      <c r="D46" s="3"/>
      <c r="E46" s="3"/>
      <c r="F46" s="3"/>
      <c r="G46" s="3"/>
      <c r="H46" s="3"/>
      <c r="I46" s="3"/>
      <c r="J46" s="3"/>
      <c r="K46" s="3"/>
      <c r="L46" s="3"/>
      <c r="M46" s="8"/>
      <c r="N46" s="18" t="s">
        <v>11</v>
      </c>
      <c r="O46" s="3"/>
      <c r="P46" s="3"/>
      <c r="Q46" s="3"/>
      <c r="R46" s="3"/>
      <c r="S46" s="3"/>
      <c r="T46" s="3"/>
      <c r="U46" s="3"/>
      <c r="V46" s="3"/>
      <c r="W46" s="3"/>
      <c r="X46" s="8"/>
      <c r="Y46" s="3"/>
      <c r="Z46" s="3"/>
      <c r="AA46" s="3"/>
      <c r="AB46" s="3"/>
      <c r="AC46" s="3"/>
      <c r="AD46" s="3"/>
      <c r="AE46" s="3"/>
      <c r="AF46" s="3"/>
      <c r="AG46" s="3"/>
      <c r="AH46" s="3"/>
      <c r="AI46" s="2"/>
    </row>
    <row r="47" spans="1:35" ht="55" customHeight="1" thickBot="1">
      <c r="A47" s="12"/>
      <c r="B47" s="12"/>
      <c r="C47" s="13" t="s">
        <v>11</v>
      </c>
      <c r="D47" s="13"/>
      <c r="E47" s="13"/>
      <c r="F47" s="13"/>
      <c r="G47" s="13"/>
      <c r="H47" s="13"/>
      <c r="I47" s="13"/>
      <c r="J47" s="13"/>
      <c r="K47" s="13"/>
      <c r="L47" s="13"/>
      <c r="M47" s="14"/>
      <c r="N47" s="89" t="s">
        <v>196</v>
      </c>
      <c r="O47" s="89"/>
      <c r="P47" s="89"/>
      <c r="Q47" s="89"/>
      <c r="R47" s="89"/>
      <c r="S47" s="89"/>
      <c r="T47" s="89"/>
      <c r="U47" s="89"/>
      <c r="V47" s="89"/>
      <c r="W47" s="89"/>
      <c r="X47" s="14"/>
      <c r="Y47" s="13" t="s">
        <v>11</v>
      </c>
      <c r="Z47" s="13"/>
      <c r="AA47" s="13"/>
      <c r="AB47" s="13"/>
      <c r="AC47" s="13"/>
      <c r="AD47" s="13"/>
      <c r="AE47" s="13"/>
      <c r="AF47" s="13"/>
      <c r="AG47" s="13"/>
      <c r="AH47" s="13"/>
      <c r="AI47" s="2"/>
    </row>
    <row r="48" spans="1:35">
      <c r="C48" s="3"/>
      <c r="D48" s="3"/>
      <c r="E48" s="3"/>
      <c r="F48" s="3"/>
      <c r="G48" s="3"/>
      <c r="H48" s="3"/>
      <c r="I48" s="3"/>
      <c r="J48" s="3"/>
      <c r="K48" s="3"/>
      <c r="L48" s="3"/>
      <c r="M48" s="8"/>
      <c r="N48" s="2"/>
      <c r="O48" s="2"/>
      <c r="P48" s="2"/>
      <c r="Q48" s="2"/>
      <c r="R48" s="2"/>
      <c r="S48" s="2"/>
      <c r="T48" s="2"/>
      <c r="U48" s="2"/>
      <c r="V48" s="2"/>
      <c r="W48" s="2"/>
      <c r="X48" s="8"/>
      <c r="Y48" s="2"/>
      <c r="Z48" s="2"/>
      <c r="AA48" s="2"/>
      <c r="AB48" s="2"/>
      <c r="AC48" s="2"/>
      <c r="AD48" s="2"/>
      <c r="AE48" s="2"/>
      <c r="AF48" s="2"/>
      <c r="AG48" s="2"/>
      <c r="AH48" s="2"/>
      <c r="AI48" s="2"/>
    </row>
    <row r="49" spans="1:35" ht="60">
      <c r="C49" s="23" t="s">
        <v>32</v>
      </c>
      <c r="D49" s="24" t="s">
        <v>8</v>
      </c>
      <c r="E49" s="24" t="s">
        <v>5</v>
      </c>
      <c r="F49" s="24" t="s">
        <v>22</v>
      </c>
      <c r="G49" s="24" t="s">
        <v>21</v>
      </c>
      <c r="H49" s="24" t="s">
        <v>20</v>
      </c>
      <c r="I49" s="24" t="s">
        <v>6</v>
      </c>
      <c r="J49" s="24" t="s">
        <v>24</v>
      </c>
      <c r="K49" s="24" t="s">
        <v>16</v>
      </c>
      <c r="L49" s="24" t="s">
        <v>9</v>
      </c>
      <c r="M49" s="26" t="s">
        <v>12</v>
      </c>
      <c r="N49" s="71" t="s">
        <v>197</v>
      </c>
      <c r="O49" s="24" t="s">
        <v>8</v>
      </c>
      <c r="P49" s="24" t="s">
        <v>5</v>
      </c>
      <c r="Q49" s="24" t="s">
        <v>22</v>
      </c>
      <c r="R49" s="24" t="s">
        <v>21</v>
      </c>
      <c r="S49" s="24" t="s">
        <v>20</v>
      </c>
      <c r="T49" s="24" t="s">
        <v>6</v>
      </c>
      <c r="U49" s="24" t="s">
        <v>24</v>
      </c>
      <c r="V49" s="24" t="s">
        <v>16</v>
      </c>
      <c r="W49" s="24" t="s">
        <v>9</v>
      </c>
      <c r="X49" s="26"/>
      <c r="Y49" s="23" t="s">
        <v>1</v>
      </c>
      <c r="Z49" s="24" t="s">
        <v>8</v>
      </c>
      <c r="AA49" s="24" t="s">
        <v>5</v>
      </c>
      <c r="AB49" s="24" t="s">
        <v>22</v>
      </c>
      <c r="AC49" s="24" t="s">
        <v>21</v>
      </c>
      <c r="AD49" s="24" t="s">
        <v>20</v>
      </c>
      <c r="AE49" s="24" t="s">
        <v>6</v>
      </c>
      <c r="AF49" s="24" t="s">
        <v>24</v>
      </c>
      <c r="AG49" s="24" t="s">
        <v>16</v>
      </c>
      <c r="AH49" s="24" t="s">
        <v>9</v>
      </c>
      <c r="AI49" s="2"/>
    </row>
    <row r="50" spans="1:35" ht="17">
      <c r="C50" s="3" t="s">
        <v>104</v>
      </c>
      <c r="D50" s="3"/>
      <c r="E50" s="3"/>
      <c r="F50" s="3"/>
      <c r="G50" s="3"/>
      <c r="H50" s="3"/>
      <c r="I50" s="3"/>
      <c r="J50" s="3"/>
      <c r="K50" s="3"/>
      <c r="L50" s="3"/>
      <c r="M50" s="8"/>
      <c r="N50" s="56" t="s">
        <v>105</v>
      </c>
      <c r="O50" s="56"/>
      <c r="P50" s="56"/>
      <c r="Q50" s="56"/>
      <c r="R50" s="56"/>
      <c r="S50" s="56"/>
      <c r="T50" s="56"/>
      <c r="U50" s="56"/>
      <c r="V50" s="56"/>
      <c r="W50" s="56"/>
      <c r="X50" s="8"/>
      <c r="Y50" s="3" t="s">
        <v>105</v>
      </c>
      <c r="Z50" s="3"/>
      <c r="AA50" s="3"/>
      <c r="AB50" s="3"/>
      <c r="AC50" s="3"/>
      <c r="AD50" s="3"/>
      <c r="AE50" s="3"/>
      <c r="AF50" s="3"/>
      <c r="AG50" s="3"/>
      <c r="AH50" s="3"/>
      <c r="AI50" s="2"/>
    </row>
    <row r="51" spans="1:35">
      <c r="C51" s="54"/>
      <c r="D51" s="54"/>
      <c r="E51" s="55"/>
      <c r="F51" s="54"/>
      <c r="G51" s="54"/>
      <c r="H51" s="54"/>
      <c r="I51" s="54"/>
      <c r="J51" s="55"/>
      <c r="K51" s="55"/>
      <c r="L51" s="55"/>
      <c r="M51" s="8"/>
      <c r="N51" s="72" t="s">
        <v>179</v>
      </c>
      <c r="O51" s="56">
        <v>28</v>
      </c>
      <c r="P51" s="56">
        <v>174</v>
      </c>
      <c r="Q51" s="56">
        <v>14.6</v>
      </c>
      <c r="R51" s="56">
        <v>1</v>
      </c>
      <c r="S51" s="56"/>
      <c r="T51" s="56">
        <v>1</v>
      </c>
      <c r="U51" s="56">
        <v>6</v>
      </c>
      <c r="V51" s="56">
        <v>4</v>
      </c>
      <c r="W51" s="56">
        <v>6</v>
      </c>
      <c r="X51" s="8"/>
      <c r="Y51" s="54" t="s">
        <v>179</v>
      </c>
      <c r="Z51" s="3">
        <v>28</v>
      </c>
      <c r="AA51" s="3">
        <v>174</v>
      </c>
      <c r="AB51" s="3">
        <v>14.6</v>
      </c>
      <c r="AC51" s="3">
        <v>1</v>
      </c>
      <c r="AD51" s="3"/>
      <c r="AE51" s="3">
        <v>1</v>
      </c>
      <c r="AF51" s="3">
        <v>6</v>
      </c>
      <c r="AG51" s="3">
        <v>4</v>
      </c>
      <c r="AH51" s="3">
        <v>6</v>
      </c>
      <c r="AI51" s="2"/>
    </row>
    <row r="52" spans="1:35" ht="17">
      <c r="C52" s="3" t="s">
        <v>144</v>
      </c>
      <c r="D52" s="3">
        <v>37</v>
      </c>
      <c r="E52" s="3"/>
      <c r="F52" s="3"/>
      <c r="G52" s="3"/>
      <c r="H52" s="3"/>
      <c r="I52" s="3"/>
      <c r="J52" s="3"/>
      <c r="K52" s="3"/>
      <c r="L52" s="3"/>
      <c r="M52" s="8"/>
      <c r="N52" s="56" t="s">
        <v>144</v>
      </c>
      <c r="O52" s="73"/>
      <c r="P52" s="56"/>
      <c r="Q52" s="56"/>
      <c r="R52" s="56"/>
      <c r="S52" s="56"/>
      <c r="T52" s="56"/>
      <c r="U52" s="56"/>
      <c r="V52" s="56"/>
      <c r="W52" s="56"/>
      <c r="X52" s="8"/>
      <c r="Y52" s="3" t="s">
        <v>144</v>
      </c>
      <c r="Z52" s="3"/>
      <c r="AA52" s="3"/>
      <c r="AB52" s="3"/>
      <c r="AC52" s="3"/>
      <c r="AD52" s="3"/>
      <c r="AE52" s="3"/>
      <c r="AF52" s="3"/>
      <c r="AG52" s="3"/>
      <c r="AH52" s="3"/>
      <c r="AI52" s="2"/>
    </row>
    <row r="53" spans="1:35" ht="17">
      <c r="C53" s="3" t="s">
        <v>11</v>
      </c>
      <c r="D53" s="3"/>
      <c r="E53" s="3"/>
      <c r="F53" s="3"/>
      <c r="G53" s="3"/>
      <c r="H53" s="3"/>
      <c r="I53" s="3"/>
      <c r="J53" s="3"/>
      <c r="K53" s="3"/>
      <c r="L53" s="3"/>
      <c r="M53" s="8"/>
      <c r="N53" s="56" t="s">
        <v>11</v>
      </c>
      <c r="O53" s="56"/>
      <c r="P53" s="56"/>
      <c r="Q53" s="56"/>
      <c r="R53" s="56"/>
      <c r="S53" s="56"/>
      <c r="T53" s="56"/>
      <c r="U53" s="56"/>
      <c r="V53" s="56"/>
      <c r="W53" s="56"/>
      <c r="X53" s="8"/>
      <c r="Y53" s="3" t="s">
        <v>11</v>
      </c>
      <c r="Z53" s="3"/>
      <c r="AA53" s="3"/>
      <c r="AB53" s="3"/>
      <c r="AC53" s="3"/>
      <c r="AD53" s="3"/>
      <c r="AE53" s="3"/>
      <c r="AF53" s="3"/>
      <c r="AG53" s="3"/>
      <c r="AH53" s="3"/>
      <c r="AI53" s="2"/>
    </row>
    <row r="54" spans="1:35" ht="17" thickBot="1">
      <c r="A54" s="12"/>
      <c r="B54" s="12"/>
      <c r="C54" s="13"/>
      <c r="D54" s="13"/>
      <c r="E54" s="13"/>
      <c r="F54" s="13"/>
      <c r="G54" s="13"/>
      <c r="H54" s="13"/>
      <c r="I54" s="13"/>
      <c r="J54" s="13"/>
      <c r="K54" s="13"/>
      <c r="L54" s="13"/>
      <c r="M54" s="14"/>
      <c r="N54" s="13"/>
      <c r="O54" s="13"/>
      <c r="P54" s="13"/>
      <c r="Q54" s="13"/>
      <c r="R54" s="13"/>
      <c r="S54" s="13"/>
      <c r="T54" s="13"/>
      <c r="U54" s="13"/>
      <c r="V54" s="13"/>
      <c r="W54" s="13"/>
      <c r="X54" s="14"/>
      <c r="Y54" s="13"/>
      <c r="Z54" s="13"/>
      <c r="AA54" s="13"/>
      <c r="AB54" s="13"/>
      <c r="AC54" s="13"/>
      <c r="AD54" s="13"/>
      <c r="AE54" s="13"/>
      <c r="AF54" s="13"/>
      <c r="AG54" s="13"/>
      <c r="AH54" s="13"/>
      <c r="AI54" s="2"/>
    </row>
    <row r="55" spans="1:35" ht="60">
      <c r="C55" s="23" t="s">
        <v>33</v>
      </c>
      <c r="D55" s="24" t="s">
        <v>8</v>
      </c>
      <c r="E55" s="24" t="s">
        <v>5</v>
      </c>
      <c r="F55" s="24" t="s">
        <v>22</v>
      </c>
      <c r="G55" s="24" t="s">
        <v>21</v>
      </c>
      <c r="H55" s="24" t="s">
        <v>20</v>
      </c>
      <c r="I55" s="24" t="s">
        <v>6</v>
      </c>
      <c r="J55" s="24" t="s">
        <v>24</v>
      </c>
      <c r="K55" s="24" t="s">
        <v>16</v>
      </c>
      <c r="L55" s="24" t="s">
        <v>9</v>
      </c>
      <c r="M55" s="26" t="s">
        <v>12</v>
      </c>
      <c r="N55" s="23" t="s">
        <v>1</v>
      </c>
      <c r="O55" s="24" t="s">
        <v>8</v>
      </c>
      <c r="P55" s="24" t="s">
        <v>5</v>
      </c>
      <c r="Q55" s="24" t="s">
        <v>22</v>
      </c>
      <c r="R55" s="24" t="s">
        <v>21</v>
      </c>
      <c r="S55" s="24" t="s">
        <v>20</v>
      </c>
      <c r="T55" s="24" t="s">
        <v>6</v>
      </c>
      <c r="U55" s="24" t="s">
        <v>24</v>
      </c>
      <c r="V55" s="24" t="s">
        <v>16</v>
      </c>
      <c r="W55" s="24" t="s">
        <v>9</v>
      </c>
      <c r="X55" s="26"/>
      <c r="Y55" s="23" t="s">
        <v>1</v>
      </c>
      <c r="Z55" s="24" t="s">
        <v>8</v>
      </c>
      <c r="AA55" s="24" t="s">
        <v>5</v>
      </c>
      <c r="AB55" s="24" t="s">
        <v>22</v>
      </c>
      <c r="AC55" s="24" t="s">
        <v>21</v>
      </c>
      <c r="AD55" s="24" t="s">
        <v>20</v>
      </c>
      <c r="AE55" s="24" t="s">
        <v>6</v>
      </c>
      <c r="AF55" s="24" t="s">
        <v>24</v>
      </c>
      <c r="AG55" s="24" t="s">
        <v>16</v>
      </c>
      <c r="AH55" s="24" t="s">
        <v>9</v>
      </c>
      <c r="AI55" s="2"/>
    </row>
    <row r="56" spans="1:35">
      <c r="C56" s="54" t="s">
        <v>179</v>
      </c>
      <c r="D56" s="3">
        <v>28</v>
      </c>
      <c r="E56" s="3">
        <v>174</v>
      </c>
      <c r="F56" s="3">
        <v>14.6</v>
      </c>
      <c r="G56" s="3">
        <v>1</v>
      </c>
      <c r="H56" s="3"/>
      <c r="I56" s="3">
        <v>1</v>
      </c>
      <c r="J56" s="3">
        <v>6</v>
      </c>
      <c r="K56" s="3">
        <v>4</v>
      </c>
      <c r="L56" s="3">
        <v>6</v>
      </c>
      <c r="M56" s="8"/>
      <c r="N56" s="54"/>
      <c r="O56" s="3"/>
      <c r="P56" s="3"/>
      <c r="Q56" s="3"/>
      <c r="R56" s="3"/>
      <c r="S56" s="3"/>
      <c r="T56" s="3"/>
      <c r="U56" s="3"/>
      <c r="V56" s="3"/>
      <c r="W56" s="3"/>
      <c r="X56" s="8"/>
      <c r="Y56" s="54" t="s">
        <v>179</v>
      </c>
      <c r="Z56" s="3">
        <v>28</v>
      </c>
      <c r="AA56" s="3">
        <v>174</v>
      </c>
      <c r="AB56" s="3">
        <v>14.6</v>
      </c>
      <c r="AC56" s="3">
        <v>1</v>
      </c>
      <c r="AD56" s="3"/>
      <c r="AE56" s="3">
        <v>1</v>
      </c>
      <c r="AF56" s="3">
        <v>6</v>
      </c>
      <c r="AG56" s="3">
        <v>4</v>
      </c>
      <c r="AH56" s="3">
        <v>6</v>
      </c>
      <c r="AI56" s="2"/>
    </row>
    <row r="57" spans="1:35" ht="34">
      <c r="C57" s="3" t="s">
        <v>14</v>
      </c>
      <c r="D57" s="3"/>
      <c r="E57" s="3"/>
      <c r="F57" s="3"/>
      <c r="G57" s="3"/>
      <c r="H57" s="3"/>
      <c r="I57" s="3"/>
      <c r="J57" s="3"/>
      <c r="K57" s="3"/>
      <c r="L57" s="3"/>
      <c r="M57" s="8"/>
      <c r="N57" s="3" t="s">
        <v>120</v>
      </c>
      <c r="O57" s="3">
        <v>219</v>
      </c>
      <c r="P57" s="3"/>
      <c r="Q57" s="3"/>
      <c r="R57" s="3"/>
      <c r="S57" s="3"/>
      <c r="T57" s="3"/>
      <c r="U57" s="3"/>
      <c r="V57" s="3"/>
      <c r="W57" s="3"/>
      <c r="X57" s="8"/>
      <c r="Y57" s="3" t="s">
        <v>120</v>
      </c>
      <c r="Z57" s="3"/>
      <c r="AA57" s="3"/>
      <c r="AB57" s="3"/>
      <c r="AC57" s="3"/>
      <c r="AD57" s="3"/>
      <c r="AE57" s="3"/>
      <c r="AF57" s="3"/>
      <c r="AG57" s="3"/>
      <c r="AH57" s="3"/>
      <c r="AI57" s="2"/>
    </row>
    <row r="58" spans="1:35" ht="17">
      <c r="C58" s="3" t="s">
        <v>11</v>
      </c>
      <c r="D58" s="3"/>
      <c r="E58" s="3"/>
      <c r="F58" s="3"/>
      <c r="G58" s="3"/>
      <c r="H58" s="3"/>
      <c r="I58" s="3"/>
      <c r="J58" s="3"/>
      <c r="K58" s="3"/>
      <c r="L58" s="3"/>
      <c r="M58" s="8"/>
      <c r="N58" s="3" t="s">
        <v>11</v>
      </c>
      <c r="O58" s="3"/>
      <c r="P58" s="3"/>
      <c r="Q58" s="3"/>
      <c r="R58" s="3"/>
      <c r="S58" s="3"/>
      <c r="T58" s="3"/>
      <c r="U58" s="3"/>
      <c r="V58" s="3"/>
      <c r="W58" s="3"/>
      <c r="X58" s="8"/>
      <c r="Y58" s="3" t="s">
        <v>11</v>
      </c>
      <c r="Z58" s="3"/>
      <c r="AA58" s="3"/>
      <c r="AB58" s="3"/>
      <c r="AC58" s="3"/>
      <c r="AD58" s="3"/>
      <c r="AE58" s="3"/>
      <c r="AF58" s="3"/>
      <c r="AG58" s="3"/>
      <c r="AH58" s="3"/>
      <c r="AI58" s="2"/>
    </row>
    <row r="59" spans="1:35" ht="17" thickBot="1">
      <c r="A59" s="12"/>
      <c r="B59" s="12"/>
      <c r="C59" s="13"/>
      <c r="D59" s="13"/>
      <c r="E59" s="13"/>
      <c r="F59" s="13"/>
      <c r="G59" s="13"/>
      <c r="H59" s="13"/>
      <c r="I59" s="13"/>
      <c r="J59" s="13"/>
      <c r="K59" s="13"/>
      <c r="L59" s="13"/>
      <c r="M59" s="14"/>
      <c r="N59" s="13"/>
      <c r="O59" s="13"/>
      <c r="P59" s="13"/>
      <c r="Q59" s="13"/>
      <c r="R59" s="13"/>
      <c r="S59" s="13"/>
      <c r="T59" s="13"/>
      <c r="U59" s="13"/>
      <c r="V59" s="13"/>
      <c r="W59" s="13"/>
      <c r="X59" s="14"/>
      <c r="Y59" s="13"/>
      <c r="Z59" s="13"/>
      <c r="AA59" s="13"/>
      <c r="AB59" s="13"/>
      <c r="AC59" s="13"/>
      <c r="AD59" s="13"/>
      <c r="AE59" s="13"/>
      <c r="AF59" s="13"/>
      <c r="AG59" s="13"/>
      <c r="AH59" s="13"/>
      <c r="AI59" s="2"/>
    </row>
    <row r="60" spans="1:35" ht="60">
      <c r="C60" s="23" t="s">
        <v>3</v>
      </c>
      <c r="D60" s="24" t="s">
        <v>8</v>
      </c>
      <c r="E60" s="24" t="s">
        <v>5</v>
      </c>
      <c r="F60" s="24" t="s">
        <v>22</v>
      </c>
      <c r="G60" s="24" t="s">
        <v>21</v>
      </c>
      <c r="H60" s="24" t="s">
        <v>20</v>
      </c>
      <c r="I60" s="24" t="s">
        <v>6</v>
      </c>
      <c r="J60" s="24" t="s">
        <v>24</v>
      </c>
      <c r="K60" s="24" t="s">
        <v>16</v>
      </c>
      <c r="L60" s="24" t="s">
        <v>9</v>
      </c>
      <c r="M60" s="26"/>
      <c r="N60" s="23" t="s">
        <v>3</v>
      </c>
      <c r="O60" s="24" t="s">
        <v>8</v>
      </c>
      <c r="P60" s="24" t="s">
        <v>5</v>
      </c>
      <c r="Q60" s="24" t="s">
        <v>22</v>
      </c>
      <c r="R60" s="24" t="s">
        <v>21</v>
      </c>
      <c r="S60" s="24" t="s">
        <v>20</v>
      </c>
      <c r="T60" s="24" t="s">
        <v>6</v>
      </c>
      <c r="U60" s="24" t="s">
        <v>24</v>
      </c>
      <c r="V60" s="24" t="s">
        <v>16</v>
      </c>
      <c r="W60" s="24" t="s">
        <v>9</v>
      </c>
      <c r="X60" s="26"/>
      <c r="Y60" s="23" t="s">
        <v>3</v>
      </c>
      <c r="Z60" s="24" t="s">
        <v>8</v>
      </c>
      <c r="AA60" s="24" t="s">
        <v>5</v>
      </c>
      <c r="AB60" s="24" t="s">
        <v>22</v>
      </c>
      <c r="AC60" s="24" t="s">
        <v>21</v>
      </c>
      <c r="AD60" s="24" t="s">
        <v>20</v>
      </c>
      <c r="AE60" s="24" t="s">
        <v>6</v>
      </c>
      <c r="AF60" s="24" t="s">
        <v>24</v>
      </c>
      <c r="AG60" s="24" t="s">
        <v>16</v>
      </c>
      <c r="AH60" s="24" t="s">
        <v>9</v>
      </c>
      <c r="AI60" s="2"/>
    </row>
    <row r="61" spans="1:35" ht="51">
      <c r="C61" s="3" t="s">
        <v>115</v>
      </c>
      <c r="D61" s="3" t="s">
        <v>14</v>
      </c>
      <c r="E61" s="3" t="s">
        <v>14</v>
      </c>
      <c r="F61" s="3" t="s">
        <v>14</v>
      </c>
      <c r="G61" s="3" t="s">
        <v>14</v>
      </c>
      <c r="H61" s="3" t="s">
        <v>14</v>
      </c>
      <c r="I61" s="3" t="s">
        <v>14</v>
      </c>
      <c r="J61" s="3" t="s">
        <v>14</v>
      </c>
      <c r="K61" s="3" t="s">
        <v>14</v>
      </c>
      <c r="L61" s="3">
        <v>2</v>
      </c>
      <c r="M61" s="8"/>
      <c r="N61" s="76" t="s">
        <v>200</v>
      </c>
      <c r="O61" s="3"/>
      <c r="P61" s="3"/>
      <c r="Q61" s="3"/>
      <c r="R61" s="3"/>
      <c r="S61" s="3"/>
      <c r="T61" s="3"/>
      <c r="U61" s="3"/>
      <c r="V61" s="3"/>
      <c r="W61" s="3"/>
      <c r="X61" s="8"/>
      <c r="Y61" s="3" t="s">
        <v>116</v>
      </c>
      <c r="Z61" s="3"/>
      <c r="AA61" s="3"/>
      <c r="AB61" s="3"/>
      <c r="AC61" s="3"/>
      <c r="AD61" s="3"/>
      <c r="AE61" s="3"/>
      <c r="AF61" s="3"/>
      <c r="AG61" s="3"/>
      <c r="AH61" s="3"/>
      <c r="AI61" s="2"/>
    </row>
    <row r="62" spans="1:35" ht="17">
      <c r="E62" s="3"/>
      <c r="F62" s="3"/>
      <c r="G62" s="3"/>
      <c r="H62" s="3"/>
      <c r="I62" s="3"/>
      <c r="J62" s="3"/>
      <c r="K62" s="3"/>
      <c r="L62" s="3"/>
      <c r="M62" s="8"/>
      <c r="N62" s="20" t="s">
        <v>218</v>
      </c>
      <c r="O62" s="3">
        <v>213</v>
      </c>
      <c r="P62" s="3"/>
      <c r="Q62" s="3"/>
      <c r="R62" s="3"/>
      <c r="S62" s="3"/>
      <c r="T62" s="3"/>
      <c r="U62" s="3"/>
      <c r="V62" s="3"/>
      <c r="W62" s="3"/>
      <c r="X62" s="8"/>
      <c r="Y62" s="3" t="s">
        <v>226</v>
      </c>
      <c r="Z62" s="3">
        <v>388</v>
      </c>
      <c r="AA62" s="3"/>
      <c r="AB62" s="3"/>
      <c r="AC62" s="3"/>
      <c r="AD62" s="3"/>
      <c r="AE62" s="3"/>
      <c r="AF62" s="3"/>
      <c r="AG62" s="3"/>
      <c r="AH62" s="3"/>
      <c r="AI62" s="2"/>
    </row>
    <row r="63" spans="1:35" ht="17">
      <c r="E63" s="3"/>
      <c r="F63" s="3"/>
      <c r="G63" s="3"/>
      <c r="H63" s="3"/>
      <c r="I63" s="3"/>
      <c r="J63" s="3"/>
      <c r="K63" s="3"/>
      <c r="L63" s="3"/>
      <c r="M63" s="8"/>
      <c r="N63" s="20" t="s">
        <v>219</v>
      </c>
      <c r="O63" s="3">
        <v>244</v>
      </c>
      <c r="P63" s="3" t="s">
        <v>14</v>
      </c>
      <c r="Q63" s="3" t="s">
        <v>14</v>
      </c>
      <c r="R63" s="3"/>
      <c r="S63" s="3"/>
      <c r="T63" s="3" t="s">
        <v>14</v>
      </c>
      <c r="U63" s="3"/>
      <c r="V63" s="3" t="s">
        <v>14</v>
      </c>
      <c r="W63" s="3" t="s">
        <v>14</v>
      </c>
      <c r="X63" s="8"/>
      <c r="Y63" s="3" t="s">
        <v>229</v>
      </c>
      <c r="Z63" s="3">
        <v>102</v>
      </c>
      <c r="AA63" s="3" t="s">
        <v>14</v>
      </c>
      <c r="AB63" s="3" t="s">
        <v>14</v>
      </c>
      <c r="AC63" s="3"/>
      <c r="AD63" s="3"/>
      <c r="AE63" s="3" t="s">
        <v>14</v>
      </c>
      <c r="AF63" s="3"/>
      <c r="AG63" s="3" t="s">
        <v>14</v>
      </c>
      <c r="AH63" s="3" t="s">
        <v>14</v>
      </c>
      <c r="AI63" s="2"/>
    </row>
    <row r="64" spans="1:35" ht="19">
      <c r="E64" s="3"/>
      <c r="F64" s="3"/>
      <c r="G64" s="3"/>
      <c r="H64" s="3"/>
      <c r="I64" s="3"/>
      <c r="J64" s="3"/>
      <c r="K64" s="3"/>
      <c r="L64" s="3"/>
      <c r="M64" s="8"/>
      <c r="N64" s="4"/>
      <c r="O64" s="3"/>
      <c r="P64" s="3"/>
      <c r="Q64" s="3"/>
      <c r="R64" s="3"/>
      <c r="S64" s="3"/>
      <c r="T64" s="3"/>
      <c r="U64" s="3"/>
      <c r="V64" s="3"/>
      <c r="W64" s="3"/>
      <c r="X64" s="8"/>
      <c r="Y64" s="3" t="s">
        <v>227</v>
      </c>
      <c r="Z64" s="3">
        <v>23</v>
      </c>
      <c r="AA64" s="3"/>
      <c r="AB64" s="3"/>
      <c r="AC64" s="3"/>
      <c r="AD64" s="3"/>
      <c r="AE64" s="3"/>
      <c r="AF64" s="3"/>
      <c r="AG64" s="3"/>
      <c r="AH64" s="3"/>
      <c r="AI64" s="2"/>
    </row>
    <row r="65" spans="1:35">
      <c r="E65" s="3"/>
      <c r="F65" s="3"/>
      <c r="G65" s="3"/>
      <c r="H65" s="3"/>
      <c r="I65" s="3"/>
      <c r="J65" s="3"/>
      <c r="K65" s="3"/>
      <c r="L65" s="3"/>
      <c r="M65" s="8"/>
      <c r="N65" s="3"/>
      <c r="O65" s="3"/>
      <c r="P65" s="3"/>
      <c r="Q65" s="3"/>
      <c r="R65" s="3"/>
      <c r="S65" s="3"/>
      <c r="T65" s="3"/>
      <c r="U65" s="3"/>
      <c r="V65" s="3"/>
      <c r="W65" s="3"/>
      <c r="X65" s="8"/>
      <c r="AA65" s="3"/>
      <c r="AB65" s="3"/>
      <c r="AC65" s="3"/>
      <c r="AD65" s="3"/>
      <c r="AE65" s="3"/>
      <c r="AF65" s="3"/>
      <c r="AG65" s="3"/>
      <c r="AH65" s="3"/>
      <c r="AI65" s="2"/>
    </row>
    <row r="66" spans="1:35">
      <c r="C66" s="3"/>
      <c r="D66" s="3"/>
      <c r="E66" s="3"/>
      <c r="F66" s="3"/>
      <c r="G66" s="3"/>
      <c r="H66" s="3"/>
      <c r="I66" s="3"/>
      <c r="J66" s="3"/>
      <c r="K66" s="3"/>
      <c r="L66" s="3"/>
      <c r="M66" s="8"/>
      <c r="N66" s="3"/>
      <c r="O66" s="3"/>
      <c r="P66" s="3"/>
      <c r="Q66" s="3"/>
      <c r="R66" s="3"/>
      <c r="S66" s="3"/>
      <c r="T66" s="3"/>
      <c r="U66" s="3"/>
      <c r="V66" s="3"/>
      <c r="W66" s="3"/>
      <c r="X66" s="8"/>
      <c r="AA66" s="3"/>
      <c r="AB66" s="3"/>
      <c r="AC66" s="3"/>
      <c r="AD66" s="3"/>
      <c r="AE66" s="3"/>
      <c r="AF66" s="3"/>
      <c r="AG66" s="3"/>
      <c r="AH66" s="3"/>
      <c r="AI66" s="2"/>
    </row>
    <row r="67" spans="1:35">
      <c r="C67" s="3"/>
      <c r="D67" s="3"/>
      <c r="E67" s="3"/>
      <c r="F67" s="3"/>
      <c r="G67" s="3"/>
      <c r="H67" s="3"/>
      <c r="I67" s="3"/>
      <c r="J67" s="3"/>
      <c r="K67" s="3"/>
      <c r="L67" s="3"/>
      <c r="M67" s="8"/>
      <c r="N67" s="3"/>
      <c r="O67" s="3"/>
      <c r="P67" s="3"/>
      <c r="Q67" s="3"/>
      <c r="R67" s="3"/>
      <c r="S67" s="3"/>
      <c r="T67" s="3"/>
      <c r="U67" s="3"/>
      <c r="V67" s="3"/>
      <c r="W67" s="3"/>
      <c r="X67" s="8"/>
      <c r="AA67" s="3"/>
      <c r="AB67" s="3"/>
      <c r="AC67" s="3"/>
      <c r="AD67" s="3"/>
      <c r="AE67" s="3"/>
      <c r="AF67" s="3"/>
      <c r="AG67" s="3"/>
      <c r="AH67" s="3"/>
      <c r="AI67" s="2"/>
    </row>
    <row r="68" spans="1:35" ht="68">
      <c r="B68" t="s">
        <v>158</v>
      </c>
      <c r="C68" s="3" t="s">
        <v>159</v>
      </c>
      <c r="D68" s="1">
        <v>125</v>
      </c>
      <c r="E68" s="3">
        <f>SUM(125/100*88)</f>
        <v>110</v>
      </c>
      <c r="F68" s="3"/>
      <c r="G68" s="3"/>
      <c r="H68" s="3"/>
      <c r="I68" s="3"/>
      <c r="J68" s="3">
        <f>SUM(125/100*2.86)</f>
        <v>3.5749999999999997</v>
      </c>
      <c r="K68" s="3"/>
      <c r="L68" s="3"/>
      <c r="M68" s="8"/>
      <c r="N68" s="3" t="s">
        <v>159</v>
      </c>
      <c r="O68" s="1">
        <v>125</v>
      </c>
      <c r="P68" s="3">
        <f>SUM(125/100*88)</f>
        <v>110</v>
      </c>
      <c r="Q68" s="3"/>
      <c r="R68" s="3"/>
      <c r="S68" s="3"/>
      <c r="T68" s="3"/>
      <c r="U68" s="3">
        <f>SUM(125/100*2.86)</f>
        <v>3.5749999999999997</v>
      </c>
      <c r="V68" s="3"/>
      <c r="W68" s="3"/>
      <c r="X68" s="8"/>
      <c r="Y68" s="3" t="s">
        <v>159</v>
      </c>
      <c r="Z68" s="1">
        <v>125</v>
      </c>
      <c r="AA68" s="3">
        <f>SUM(125/100*88)</f>
        <v>110</v>
      </c>
      <c r="AB68" s="3"/>
      <c r="AC68" s="3"/>
      <c r="AD68" s="3"/>
      <c r="AE68" s="3"/>
      <c r="AF68" s="3">
        <f>SUM(125/100*2.86)</f>
        <v>3.5749999999999997</v>
      </c>
      <c r="AG68" s="3"/>
      <c r="AH68" s="3"/>
      <c r="AI68" s="2"/>
    </row>
    <row r="69" spans="1:35">
      <c r="C69" s="3"/>
      <c r="D69" s="3"/>
      <c r="E69" s="3"/>
      <c r="F69" s="3"/>
      <c r="G69" s="3"/>
      <c r="H69" s="3"/>
      <c r="I69" s="3"/>
      <c r="J69" s="3"/>
      <c r="K69" s="3"/>
      <c r="L69" s="3"/>
      <c r="M69" s="8"/>
      <c r="O69" s="3"/>
      <c r="P69" s="3"/>
      <c r="Q69" s="3"/>
      <c r="R69" s="3"/>
      <c r="S69" s="3"/>
      <c r="T69" s="3"/>
      <c r="U69" s="3"/>
      <c r="V69" s="3"/>
      <c r="W69" s="3"/>
      <c r="X69" s="8"/>
      <c r="Y69" s="3"/>
      <c r="Z69" s="3"/>
      <c r="AA69" s="3"/>
      <c r="AB69" s="3"/>
      <c r="AC69" s="3"/>
      <c r="AD69" s="3"/>
      <c r="AE69" s="3"/>
      <c r="AF69" s="3"/>
      <c r="AG69" s="3"/>
      <c r="AH69" s="3"/>
      <c r="AI69" s="2"/>
    </row>
    <row r="70" spans="1:35" ht="17">
      <c r="C70" s="3"/>
      <c r="D70" s="3"/>
      <c r="E70" s="3"/>
      <c r="F70" s="3"/>
      <c r="G70" s="3"/>
      <c r="H70" s="3"/>
      <c r="I70" s="3"/>
      <c r="J70" s="3"/>
      <c r="K70" s="3"/>
      <c r="L70" s="3"/>
      <c r="M70" s="8"/>
      <c r="O70" s="3"/>
      <c r="P70" s="3"/>
      <c r="Q70" s="3"/>
      <c r="R70" s="3"/>
      <c r="S70" s="3"/>
      <c r="T70" s="3"/>
      <c r="U70" s="3"/>
      <c r="V70" s="3"/>
      <c r="W70" s="3"/>
      <c r="X70" s="8"/>
      <c r="Y70" s="3" t="s">
        <v>11</v>
      </c>
      <c r="Z70" s="3"/>
      <c r="AA70" s="3"/>
      <c r="AB70" s="3"/>
      <c r="AC70" s="3"/>
      <c r="AD70" s="3"/>
      <c r="AE70" s="3"/>
      <c r="AF70" s="3"/>
      <c r="AG70" s="3"/>
      <c r="AH70" s="3"/>
      <c r="AI70" s="2"/>
    </row>
    <row r="71" spans="1:35" ht="24" customHeight="1">
      <c r="M71" s="8"/>
      <c r="X71" s="8"/>
      <c r="AI71" s="2"/>
    </row>
    <row r="72" spans="1:35" ht="17">
      <c r="C72" s="3" t="s">
        <v>14</v>
      </c>
      <c r="D72" s="3" t="s">
        <v>14</v>
      </c>
      <c r="E72" s="3" t="s">
        <v>14</v>
      </c>
      <c r="F72" s="3" t="s">
        <v>14</v>
      </c>
      <c r="G72" s="3" t="s">
        <v>14</v>
      </c>
      <c r="H72" s="3" t="s">
        <v>14</v>
      </c>
      <c r="I72" s="3" t="s">
        <v>14</v>
      </c>
      <c r="J72" s="3" t="s">
        <v>14</v>
      </c>
      <c r="K72" s="3" t="s">
        <v>14</v>
      </c>
      <c r="L72" s="3"/>
      <c r="M72" s="8"/>
      <c r="N72" s="1"/>
      <c r="O72" s="3" t="s">
        <v>14</v>
      </c>
      <c r="P72" s="3" t="s">
        <v>14</v>
      </c>
      <c r="Q72" s="3" t="s">
        <v>14</v>
      </c>
      <c r="R72" s="3" t="s">
        <v>14</v>
      </c>
      <c r="S72" s="3" t="s">
        <v>14</v>
      </c>
      <c r="T72" s="3" t="s">
        <v>14</v>
      </c>
      <c r="U72" s="3" t="s">
        <v>14</v>
      </c>
      <c r="V72" s="3" t="s">
        <v>37</v>
      </c>
      <c r="W72" s="3" t="s">
        <v>14</v>
      </c>
      <c r="X72" s="8"/>
      <c r="Y72" s="81" t="s">
        <v>230</v>
      </c>
      <c r="Z72" s="81" t="s">
        <v>14</v>
      </c>
      <c r="AA72" s="3" t="s">
        <v>14</v>
      </c>
      <c r="AB72" s="3" t="s">
        <v>14</v>
      </c>
      <c r="AC72" s="3" t="s">
        <v>14</v>
      </c>
      <c r="AD72" s="3" t="s">
        <v>14</v>
      </c>
      <c r="AE72" s="3" t="s">
        <v>14</v>
      </c>
      <c r="AF72" s="3" t="s">
        <v>14</v>
      </c>
      <c r="AG72" s="3" t="s">
        <v>14</v>
      </c>
      <c r="AH72" s="3" t="s">
        <v>14</v>
      </c>
      <c r="AI72" s="2"/>
    </row>
    <row r="73" spans="1:35" ht="17">
      <c r="C73" s="3" t="s">
        <v>11</v>
      </c>
      <c r="D73" s="3"/>
      <c r="E73" s="3"/>
      <c r="F73" s="3"/>
      <c r="G73" s="3"/>
      <c r="H73" s="3"/>
      <c r="I73" s="3"/>
      <c r="J73" s="3"/>
      <c r="K73" s="3"/>
      <c r="L73" s="3"/>
      <c r="M73" s="8"/>
      <c r="N73" s="3" t="s">
        <v>11</v>
      </c>
      <c r="O73" s="3"/>
      <c r="P73" s="3"/>
      <c r="Q73" s="3"/>
      <c r="R73" s="3"/>
      <c r="S73" s="3"/>
      <c r="T73" s="3"/>
      <c r="U73" s="3"/>
      <c r="V73" s="3"/>
      <c r="W73" s="3"/>
      <c r="X73" s="8"/>
      <c r="Y73" s="81" t="s">
        <v>228</v>
      </c>
      <c r="Z73" s="81">
        <v>275</v>
      </c>
      <c r="AA73" s="3"/>
      <c r="AB73" s="3"/>
      <c r="AC73" s="3"/>
      <c r="AD73" s="3"/>
      <c r="AE73" s="3"/>
      <c r="AF73" s="3"/>
      <c r="AG73" s="3"/>
      <c r="AH73" s="3"/>
      <c r="AI73" s="2"/>
    </row>
    <row r="74" spans="1:35" ht="18" thickBot="1">
      <c r="A74" s="12"/>
      <c r="B74" s="12"/>
      <c r="C74" s="13"/>
      <c r="D74" s="13"/>
      <c r="E74" s="13"/>
      <c r="F74" s="13"/>
      <c r="G74" s="13"/>
      <c r="H74" s="13"/>
      <c r="I74" s="13"/>
      <c r="J74" s="13"/>
      <c r="K74" s="13"/>
      <c r="L74" s="13"/>
      <c r="M74" s="14"/>
      <c r="N74" s="15"/>
      <c r="O74" s="15"/>
      <c r="P74" s="15"/>
      <c r="Q74" s="15"/>
      <c r="R74" s="15"/>
      <c r="S74" s="15"/>
      <c r="T74" s="15"/>
      <c r="U74" s="15"/>
      <c r="V74" s="15"/>
      <c r="W74" s="15"/>
      <c r="X74" s="14"/>
      <c r="Y74" s="82" t="s">
        <v>225</v>
      </c>
      <c r="Z74" s="82">
        <v>113</v>
      </c>
      <c r="AA74" s="15"/>
      <c r="AB74" s="15"/>
      <c r="AC74" s="15"/>
      <c r="AD74" s="15"/>
      <c r="AE74" s="15"/>
      <c r="AF74" s="15"/>
      <c r="AG74" s="15"/>
      <c r="AH74" s="15"/>
      <c r="AI74" s="2"/>
    </row>
    <row r="75" spans="1:35" ht="60">
      <c r="C75" s="23" t="s">
        <v>1</v>
      </c>
      <c r="D75" s="24" t="s">
        <v>8</v>
      </c>
      <c r="E75" s="24" t="s">
        <v>5</v>
      </c>
      <c r="F75" s="24" t="s">
        <v>22</v>
      </c>
      <c r="G75" s="24" t="s">
        <v>21</v>
      </c>
      <c r="H75" s="24" t="s">
        <v>20</v>
      </c>
      <c r="I75" s="24" t="s">
        <v>6</v>
      </c>
      <c r="J75" s="24" t="s">
        <v>24</v>
      </c>
      <c r="K75" s="24" t="s">
        <v>16</v>
      </c>
      <c r="L75" s="24" t="s">
        <v>9</v>
      </c>
      <c r="M75" s="26"/>
      <c r="N75" s="23" t="s">
        <v>1</v>
      </c>
      <c r="O75" s="24" t="s">
        <v>8</v>
      </c>
      <c r="P75" s="24" t="s">
        <v>5</v>
      </c>
      <c r="Q75" s="24" t="s">
        <v>22</v>
      </c>
      <c r="R75" s="24" t="s">
        <v>21</v>
      </c>
      <c r="S75" s="24" t="s">
        <v>20</v>
      </c>
      <c r="T75" s="24" t="s">
        <v>6</v>
      </c>
      <c r="U75" s="24" t="s">
        <v>24</v>
      </c>
      <c r="V75" s="24" t="s">
        <v>16</v>
      </c>
      <c r="W75" s="24" t="s">
        <v>9</v>
      </c>
      <c r="X75" s="26"/>
      <c r="Y75" s="23" t="s">
        <v>1</v>
      </c>
      <c r="Z75" s="24" t="s">
        <v>8</v>
      </c>
      <c r="AA75" s="24" t="s">
        <v>5</v>
      </c>
      <c r="AB75" s="24" t="s">
        <v>22</v>
      </c>
      <c r="AC75" s="24" t="s">
        <v>21</v>
      </c>
      <c r="AD75" s="24" t="s">
        <v>20</v>
      </c>
      <c r="AE75" s="24" t="s">
        <v>6</v>
      </c>
      <c r="AF75" s="24" t="s">
        <v>24</v>
      </c>
      <c r="AG75" s="24" t="s">
        <v>16</v>
      </c>
      <c r="AH75" s="24" t="s">
        <v>9</v>
      </c>
      <c r="AI75" s="2"/>
    </row>
    <row r="76" spans="1:35">
      <c r="C76" s="3"/>
      <c r="D76" s="3"/>
      <c r="E76" s="3"/>
      <c r="F76" s="3"/>
      <c r="G76" s="3"/>
      <c r="H76" s="3"/>
      <c r="I76" s="3"/>
      <c r="J76" s="3"/>
      <c r="K76" s="3"/>
      <c r="L76" s="3"/>
      <c r="M76" s="8"/>
      <c r="N76" s="3"/>
      <c r="O76" s="3"/>
      <c r="P76" s="3"/>
      <c r="Q76" s="3"/>
      <c r="R76" s="3"/>
      <c r="S76" s="3"/>
      <c r="T76" s="3"/>
      <c r="U76" s="3"/>
      <c r="V76" s="3"/>
      <c r="W76" s="3"/>
      <c r="X76" s="8"/>
      <c r="Y76" s="3"/>
      <c r="Z76" s="3"/>
      <c r="AA76" s="3"/>
      <c r="AB76" s="3"/>
      <c r="AC76" s="3"/>
      <c r="AD76" s="3"/>
      <c r="AE76" s="3"/>
      <c r="AF76" s="3"/>
      <c r="AG76" s="3"/>
      <c r="AH76" s="3"/>
      <c r="AI76" s="2"/>
    </row>
    <row r="77" spans="1:35">
      <c r="C77" s="3"/>
      <c r="D77" s="3"/>
      <c r="E77" s="3"/>
      <c r="F77" s="3"/>
      <c r="G77" s="3"/>
      <c r="H77" s="3"/>
      <c r="I77" s="3"/>
      <c r="J77" s="3"/>
      <c r="K77" s="3"/>
      <c r="L77" s="3"/>
      <c r="M77" s="8"/>
      <c r="N77" s="3"/>
      <c r="O77" s="3"/>
      <c r="P77" s="3"/>
      <c r="Q77" s="3"/>
      <c r="R77" s="3"/>
      <c r="S77" s="3"/>
      <c r="T77" s="3"/>
      <c r="U77" s="3"/>
      <c r="V77" s="3"/>
      <c r="W77" s="3"/>
      <c r="X77" s="8"/>
      <c r="Y77" s="3"/>
      <c r="Z77" s="3"/>
      <c r="AA77" s="3"/>
      <c r="AB77" s="3"/>
      <c r="AC77" s="3"/>
      <c r="AD77" s="3"/>
      <c r="AE77" s="3"/>
      <c r="AF77" s="3"/>
      <c r="AG77" s="3"/>
      <c r="AH77" s="3"/>
      <c r="AI77" s="2"/>
    </row>
    <row r="78" spans="1:35" ht="17">
      <c r="C78" s="3" t="s">
        <v>11</v>
      </c>
      <c r="D78" s="3"/>
      <c r="E78" s="3"/>
      <c r="F78" s="3"/>
      <c r="G78" s="3"/>
      <c r="H78" s="3"/>
      <c r="I78" s="3"/>
      <c r="J78" s="3"/>
      <c r="K78" s="3"/>
      <c r="L78" s="3"/>
      <c r="M78" s="8"/>
      <c r="N78" s="3" t="s">
        <v>11</v>
      </c>
      <c r="O78" s="3"/>
      <c r="P78" s="3"/>
      <c r="Q78" s="3"/>
      <c r="R78" s="3"/>
      <c r="S78" s="3"/>
      <c r="T78" s="3"/>
      <c r="U78" s="3"/>
      <c r="V78" s="3"/>
      <c r="W78" s="3"/>
      <c r="X78" s="8"/>
      <c r="Y78" s="3" t="s">
        <v>11</v>
      </c>
      <c r="Z78" s="3"/>
      <c r="AA78" s="3"/>
      <c r="AB78" s="3"/>
      <c r="AC78" s="3"/>
      <c r="AD78" s="3"/>
      <c r="AE78" s="3"/>
      <c r="AF78" s="3"/>
      <c r="AG78" s="3"/>
      <c r="AH78" s="3"/>
      <c r="AI78" s="2"/>
    </row>
    <row r="79" spans="1:35" ht="17" thickBot="1">
      <c r="A79" s="12"/>
      <c r="B79" s="12"/>
      <c r="C79" s="15"/>
      <c r="D79" s="13"/>
      <c r="E79" s="13"/>
      <c r="F79" s="13"/>
      <c r="G79" s="13"/>
      <c r="H79" s="13"/>
      <c r="I79" s="13"/>
      <c r="J79" s="13"/>
      <c r="K79" s="13"/>
      <c r="L79" s="13"/>
      <c r="M79" s="16"/>
      <c r="N79" s="15"/>
      <c r="O79" s="15"/>
      <c r="P79" s="15"/>
      <c r="Q79" s="15"/>
      <c r="R79" s="15"/>
      <c r="S79" s="15"/>
      <c r="T79" s="15"/>
      <c r="U79" s="15"/>
      <c r="V79" s="15"/>
      <c r="W79" s="15"/>
      <c r="X79" s="14"/>
      <c r="Y79" s="15"/>
      <c r="Z79" s="15"/>
      <c r="AA79" s="15"/>
      <c r="AB79" s="15"/>
      <c r="AC79" s="15"/>
      <c r="AD79" s="15"/>
      <c r="AE79" s="15"/>
      <c r="AF79" s="15"/>
      <c r="AG79" s="15"/>
      <c r="AH79" s="15"/>
      <c r="AI79" s="2"/>
    </row>
    <row r="80" spans="1:35" ht="65">
      <c r="C80" s="23" t="s">
        <v>26</v>
      </c>
      <c r="D80" s="27"/>
      <c r="E80" s="27"/>
      <c r="F80" s="27"/>
      <c r="G80" s="27"/>
      <c r="H80" s="27"/>
      <c r="I80" s="27"/>
      <c r="J80" s="27"/>
      <c r="K80" s="27"/>
      <c r="L80" s="27"/>
      <c r="M80" s="27"/>
      <c r="N80" s="23" t="s">
        <v>13</v>
      </c>
      <c r="O80" s="28"/>
      <c r="P80" s="28"/>
      <c r="Q80" s="28"/>
      <c r="R80" s="28"/>
      <c r="S80" s="28"/>
      <c r="T80" s="28"/>
      <c r="U80" s="28"/>
      <c r="V80" s="28"/>
      <c r="W80" s="28"/>
      <c r="X80" s="28"/>
      <c r="Y80" s="23" t="s">
        <v>13</v>
      </c>
      <c r="Z80" s="28"/>
      <c r="AA80" s="28"/>
      <c r="AB80" s="28"/>
      <c r="AC80" s="28"/>
      <c r="AD80" s="28"/>
      <c r="AE80" s="28"/>
      <c r="AF80" s="28"/>
      <c r="AG80" s="28"/>
      <c r="AH80" s="28"/>
      <c r="AI80" s="2"/>
    </row>
    <row r="81" spans="2:35">
      <c r="C81" s="3"/>
      <c r="D81" s="3"/>
      <c r="E81" s="3"/>
      <c r="F81" s="3"/>
      <c r="G81" s="3"/>
      <c r="H81" s="3"/>
      <c r="I81" s="3"/>
      <c r="J81" s="3"/>
      <c r="K81" s="3"/>
      <c r="L81" s="3"/>
      <c r="M81" s="11"/>
      <c r="N81" s="3"/>
      <c r="O81" s="2"/>
      <c r="P81" s="2"/>
      <c r="Q81" s="2"/>
      <c r="R81" s="2"/>
      <c r="S81" s="2"/>
      <c r="T81" s="2"/>
      <c r="U81" s="2"/>
      <c r="V81" s="2"/>
      <c r="W81" s="2"/>
      <c r="X81" s="8"/>
      <c r="Y81" s="3"/>
      <c r="Z81" s="2"/>
      <c r="AA81" s="2"/>
      <c r="AB81" s="2"/>
      <c r="AC81" s="2"/>
      <c r="AD81" s="2"/>
      <c r="AE81" s="2"/>
      <c r="AF81" s="2"/>
      <c r="AG81" s="2"/>
      <c r="AH81" s="2"/>
      <c r="AI81" s="2"/>
    </row>
    <row r="82" spans="2:35" ht="17">
      <c r="C82" s="3" t="s">
        <v>106</v>
      </c>
      <c r="D82" s="3"/>
      <c r="E82" s="3" t="s">
        <v>12</v>
      </c>
      <c r="F82" s="3"/>
      <c r="G82" s="3"/>
      <c r="H82" s="3"/>
      <c r="I82" s="3"/>
      <c r="J82" s="3"/>
      <c r="K82" s="3"/>
      <c r="L82" s="3"/>
      <c r="M82" s="11"/>
      <c r="N82" s="3"/>
      <c r="O82" s="2"/>
      <c r="P82" s="2"/>
      <c r="Q82" s="2"/>
      <c r="R82" s="2"/>
      <c r="S82" s="2"/>
      <c r="T82" s="2"/>
      <c r="U82" s="2"/>
      <c r="V82" s="2"/>
      <c r="W82" s="2"/>
      <c r="X82" s="8"/>
      <c r="Y82" s="3"/>
      <c r="Z82" s="2"/>
      <c r="AA82" s="2"/>
      <c r="AB82" s="2"/>
      <c r="AC82" s="2"/>
      <c r="AD82" s="2"/>
      <c r="AE82" s="2"/>
      <c r="AF82" s="2"/>
      <c r="AG82" s="2"/>
      <c r="AH82" s="2"/>
      <c r="AI82" s="2"/>
    </row>
    <row r="83" spans="2:35" ht="17">
      <c r="C83" s="3" t="s">
        <v>108</v>
      </c>
      <c r="D83" s="6"/>
      <c r="E83" s="6"/>
      <c r="F83" s="6"/>
      <c r="G83" s="6"/>
      <c r="H83" s="6"/>
      <c r="I83" s="6"/>
      <c r="J83" s="6"/>
      <c r="K83" s="6"/>
      <c r="L83" s="6"/>
      <c r="M83" s="9"/>
      <c r="N83" s="6"/>
      <c r="O83" s="6"/>
      <c r="P83" s="6"/>
      <c r="Q83" s="6"/>
      <c r="R83" s="6"/>
      <c r="S83" s="6"/>
      <c r="T83" s="6"/>
      <c r="U83" s="6"/>
      <c r="V83" s="6"/>
      <c r="W83" s="6"/>
      <c r="X83" s="9"/>
      <c r="Y83" s="6"/>
      <c r="Z83" s="6"/>
      <c r="AA83" s="6"/>
      <c r="AB83" s="6"/>
      <c r="AC83" s="6"/>
      <c r="AD83" s="6"/>
      <c r="AE83" s="6"/>
      <c r="AF83" s="6"/>
      <c r="AG83" s="6"/>
      <c r="AH83" s="6"/>
    </row>
    <row r="84" spans="2:35">
      <c r="C84" s="6"/>
      <c r="D84" s="6"/>
      <c r="E84" s="6"/>
      <c r="F84" s="6"/>
      <c r="G84" s="6"/>
      <c r="H84" s="6"/>
      <c r="I84" s="6"/>
      <c r="J84" s="6"/>
      <c r="K84" s="6"/>
      <c r="L84" s="6"/>
      <c r="M84" s="9"/>
      <c r="N84" s="6"/>
      <c r="O84" s="6"/>
      <c r="P84" s="6"/>
      <c r="Q84" s="6"/>
      <c r="R84" s="6"/>
      <c r="S84" s="6"/>
      <c r="T84" s="6"/>
      <c r="U84" s="6"/>
      <c r="V84" s="6"/>
      <c r="W84" s="6"/>
      <c r="X84" s="9"/>
      <c r="Y84" s="6"/>
      <c r="Z84" s="6"/>
      <c r="AA84" s="6"/>
      <c r="AB84" s="6"/>
      <c r="AC84" s="6"/>
      <c r="AD84" s="6"/>
      <c r="AE84" s="6"/>
      <c r="AF84" s="6"/>
      <c r="AG84" s="6"/>
      <c r="AH84" s="6"/>
    </row>
    <row r="85" spans="2:35">
      <c r="C85" s="6"/>
      <c r="D85" s="6"/>
      <c r="E85" s="6"/>
      <c r="F85" s="6"/>
      <c r="G85" s="6"/>
      <c r="H85" s="6"/>
      <c r="I85" s="6"/>
      <c r="J85" s="6"/>
      <c r="K85" s="6"/>
      <c r="L85" s="6"/>
      <c r="M85" s="9"/>
      <c r="N85" s="6"/>
      <c r="O85" s="6"/>
      <c r="P85" s="6"/>
      <c r="Q85" s="6"/>
      <c r="R85" s="6"/>
      <c r="S85" s="6"/>
      <c r="T85" s="6"/>
      <c r="U85" s="6"/>
      <c r="V85" s="6"/>
      <c r="W85" s="6"/>
      <c r="X85" s="9"/>
      <c r="Y85" s="6"/>
      <c r="Z85" s="6"/>
      <c r="AA85" s="6"/>
      <c r="AB85" s="6"/>
      <c r="AC85" s="6"/>
      <c r="AD85" s="6"/>
      <c r="AE85" s="6"/>
      <c r="AF85" s="6"/>
      <c r="AG85" s="6"/>
      <c r="AH85" s="6"/>
    </row>
    <row r="86" spans="2:35">
      <c r="C86" s="6"/>
      <c r="D86" s="6"/>
      <c r="E86" s="6"/>
      <c r="F86" s="6"/>
      <c r="G86" s="6"/>
      <c r="H86" s="6"/>
      <c r="I86" s="6"/>
      <c r="J86" s="6"/>
      <c r="K86" s="6"/>
      <c r="L86" s="6"/>
      <c r="M86" s="9"/>
      <c r="N86" s="6"/>
      <c r="O86" s="6"/>
      <c r="P86" s="6"/>
      <c r="Q86" s="6"/>
      <c r="R86" s="6"/>
      <c r="S86" s="6"/>
      <c r="T86" s="6"/>
      <c r="U86" s="6"/>
      <c r="V86" s="6"/>
      <c r="W86" s="6"/>
      <c r="X86" s="9"/>
      <c r="Y86" s="6"/>
      <c r="Z86" s="6"/>
      <c r="AA86" s="6"/>
      <c r="AB86" s="6"/>
      <c r="AC86" s="6"/>
      <c r="AD86" s="6"/>
      <c r="AE86" s="6"/>
      <c r="AF86" s="6"/>
      <c r="AG86" s="6"/>
      <c r="AH86" s="6"/>
    </row>
    <row r="87" spans="2:35">
      <c r="C87" s="6"/>
      <c r="D87" s="6"/>
      <c r="E87" s="6"/>
      <c r="F87" s="6"/>
      <c r="G87" s="6"/>
      <c r="H87" s="6"/>
      <c r="I87" s="6"/>
      <c r="J87" s="6"/>
      <c r="K87" s="6"/>
      <c r="L87" s="6"/>
      <c r="M87" s="9"/>
      <c r="N87" s="6"/>
      <c r="O87" s="6"/>
      <c r="P87" s="6"/>
      <c r="Q87" s="6"/>
      <c r="R87" s="6"/>
      <c r="S87" s="6"/>
      <c r="T87" s="6"/>
      <c r="U87" s="6"/>
      <c r="V87" s="6"/>
      <c r="W87" s="6"/>
      <c r="X87" s="9"/>
      <c r="Y87" s="6"/>
      <c r="Z87" s="6"/>
      <c r="AA87" s="6"/>
      <c r="AB87" s="6"/>
      <c r="AC87" s="6"/>
      <c r="AD87" s="6"/>
      <c r="AE87" s="6"/>
      <c r="AF87" s="6"/>
      <c r="AG87" s="6"/>
      <c r="AH87" s="6"/>
    </row>
    <row r="91" spans="2:35" ht="48" customHeight="1">
      <c r="B91" s="30"/>
      <c r="C91" s="86" t="s">
        <v>117</v>
      </c>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row>
    <row r="94" spans="2:35" ht="60">
      <c r="C94" s="23" t="s">
        <v>44</v>
      </c>
      <c r="D94" s="24" t="s">
        <v>46</v>
      </c>
      <c r="E94" s="24" t="s">
        <v>5</v>
      </c>
      <c r="F94" s="24" t="s">
        <v>22</v>
      </c>
      <c r="G94" s="24" t="s">
        <v>21</v>
      </c>
      <c r="H94" s="24" t="s">
        <v>20</v>
      </c>
      <c r="I94" s="24" t="s">
        <v>6</v>
      </c>
      <c r="J94" s="24" t="s">
        <v>24</v>
      </c>
      <c r="K94" s="24" t="s">
        <v>16</v>
      </c>
      <c r="L94" s="24" t="s">
        <v>9</v>
      </c>
      <c r="N94" s="23" t="s">
        <v>44</v>
      </c>
      <c r="O94" s="24" t="s">
        <v>46</v>
      </c>
      <c r="P94" s="24" t="s">
        <v>5</v>
      </c>
      <c r="Q94" s="24" t="s">
        <v>22</v>
      </c>
      <c r="R94" s="24" t="s">
        <v>21</v>
      </c>
      <c r="S94" s="24" t="s">
        <v>20</v>
      </c>
      <c r="T94" s="24" t="s">
        <v>6</v>
      </c>
      <c r="U94" s="24" t="s">
        <v>24</v>
      </c>
      <c r="V94" s="24" t="s">
        <v>16</v>
      </c>
      <c r="W94" s="24" t="s">
        <v>9</v>
      </c>
      <c r="Y94" s="23" t="s">
        <v>44</v>
      </c>
      <c r="Z94" s="24" t="s">
        <v>46</v>
      </c>
      <c r="AA94" s="24" t="s">
        <v>5</v>
      </c>
      <c r="AB94" s="24" t="s">
        <v>22</v>
      </c>
      <c r="AC94" s="24" t="s">
        <v>21</v>
      </c>
      <c r="AD94" s="24" t="s">
        <v>20</v>
      </c>
      <c r="AE94" s="24" t="s">
        <v>6</v>
      </c>
      <c r="AF94" s="24" t="s">
        <v>24</v>
      </c>
      <c r="AG94" s="24" t="s">
        <v>16</v>
      </c>
      <c r="AH94" s="24" t="s">
        <v>9</v>
      </c>
    </row>
    <row r="95" spans="2:35" ht="20">
      <c r="C95" s="4" t="s">
        <v>45</v>
      </c>
      <c r="D95" s="3" t="s">
        <v>14</v>
      </c>
      <c r="E95" s="3" t="s">
        <v>14</v>
      </c>
      <c r="F95" s="3" t="s">
        <v>14</v>
      </c>
      <c r="G95" s="3" t="s">
        <v>14</v>
      </c>
      <c r="H95" s="3" t="s">
        <v>14</v>
      </c>
      <c r="I95" s="3" t="s">
        <v>14</v>
      </c>
      <c r="J95" s="3" t="s">
        <v>14</v>
      </c>
      <c r="K95" s="3" t="s">
        <v>14</v>
      </c>
      <c r="L95" s="3">
        <v>2</v>
      </c>
      <c r="N95" s="33" t="s">
        <v>57</v>
      </c>
      <c r="O95" s="3" t="s">
        <v>14</v>
      </c>
      <c r="P95" s="3" t="s">
        <v>14</v>
      </c>
      <c r="Q95" s="3" t="s">
        <v>14</v>
      </c>
      <c r="R95" s="3" t="s">
        <v>14</v>
      </c>
      <c r="S95" s="3" t="s">
        <v>14</v>
      </c>
      <c r="T95" s="3" t="s">
        <v>14</v>
      </c>
      <c r="U95" s="3" t="s">
        <v>14</v>
      </c>
      <c r="V95" s="3" t="s">
        <v>14</v>
      </c>
      <c r="W95" s="3">
        <v>2</v>
      </c>
      <c r="Y95" s="32" t="s">
        <v>67</v>
      </c>
      <c r="Z95" s="3" t="s">
        <v>14</v>
      </c>
      <c r="AA95" s="3" t="s">
        <v>14</v>
      </c>
      <c r="AB95" s="3" t="s">
        <v>14</v>
      </c>
      <c r="AC95" s="3" t="s">
        <v>14</v>
      </c>
      <c r="AD95" s="3" t="s">
        <v>14</v>
      </c>
      <c r="AE95" s="3" t="s">
        <v>14</v>
      </c>
      <c r="AF95" s="3" t="s">
        <v>14</v>
      </c>
      <c r="AG95" s="3" t="s">
        <v>14</v>
      </c>
      <c r="AH95" s="3">
        <v>2</v>
      </c>
    </row>
    <row r="96" spans="2:35" ht="17">
      <c r="B96" t="s">
        <v>121</v>
      </c>
      <c r="C96" s="31" t="s">
        <v>47</v>
      </c>
      <c r="D96" s="45">
        <v>278</v>
      </c>
      <c r="E96" s="3"/>
      <c r="F96" s="3"/>
      <c r="G96" s="3"/>
      <c r="H96" s="3"/>
      <c r="I96" s="3"/>
      <c r="J96" s="3"/>
      <c r="K96" s="3"/>
      <c r="L96" s="3"/>
      <c r="N96" s="31" t="s">
        <v>58</v>
      </c>
      <c r="O96" s="3">
        <v>360</v>
      </c>
      <c r="P96" s="3"/>
      <c r="Q96" s="3"/>
      <c r="R96" s="3"/>
      <c r="S96" s="3"/>
      <c r="T96" s="3"/>
      <c r="U96" s="3"/>
      <c r="V96" s="3"/>
      <c r="W96" s="3"/>
      <c r="Y96" s="31" t="s">
        <v>60</v>
      </c>
      <c r="Z96" s="3" t="s">
        <v>64</v>
      </c>
      <c r="AA96" s="3"/>
      <c r="AB96" s="3"/>
      <c r="AC96" s="3"/>
      <c r="AD96" s="3"/>
      <c r="AE96" s="3"/>
      <c r="AF96" s="3"/>
      <c r="AG96" s="3"/>
      <c r="AH96" s="3"/>
    </row>
    <row r="97" spans="3:34" ht="17">
      <c r="C97" s="31" t="s">
        <v>48</v>
      </c>
      <c r="D97" s="45">
        <v>2.5499999999999998</v>
      </c>
      <c r="E97" s="3">
        <v>0</v>
      </c>
      <c r="F97" s="3"/>
      <c r="G97" s="3"/>
      <c r="H97" s="3"/>
      <c r="I97" s="3"/>
      <c r="J97" s="3"/>
      <c r="K97" s="3"/>
      <c r="L97" s="3"/>
      <c r="N97" s="31" t="s">
        <v>59</v>
      </c>
      <c r="O97" s="3" t="s">
        <v>62</v>
      </c>
      <c r="P97" s="3"/>
      <c r="Q97" s="3"/>
      <c r="R97" s="3"/>
      <c r="S97" s="3"/>
      <c r="T97" s="3"/>
      <c r="U97" s="3"/>
      <c r="V97" s="3"/>
      <c r="W97" s="3"/>
      <c r="Y97" s="31" t="s">
        <v>58</v>
      </c>
      <c r="Z97" s="3" t="s">
        <v>68</v>
      </c>
      <c r="AA97" s="3"/>
      <c r="AB97" s="3"/>
      <c r="AC97" s="3"/>
      <c r="AD97" s="3"/>
      <c r="AE97" s="3"/>
      <c r="AF97" s="3"/>
      <c r="AG97" s="3"/>
      <c r="AH97" s="3"/>
    </row>
    <row r="98" spans="3:34" ht="17">
      <c r="C98" s="34" t="s">
        <v>59</v>
      </c>
      <c r="D98" s="21">
        <v>5.46</v>
      </c>
      <c r="E98" s="3">
        <v>0</v>
      </c>
      <c r="F98" s="3"/>
      <c r="G98" s="3"/>
      <c r="H98" s="3"/>
      <c r="I98" s="3"/>
      <c r="J98" s="3"/>
      <c r="K98" s="3"/>
      <c r="L98" s="3"/>
      <c r="N98" s="31" t="s">
        <v>49</v>
      </c>
      <c r="O98" s="3" t="s">
        <v>63</v>
      </c>
      <c r="P98" s="3"/>
      <c r="Q98" s="3"/>
      <c r="R98" s="3"/>
      <c r="S98" s="3"/>
      <c r="T98" s="3"/>
      <c r="U98" s="3"/>
      <c r="V98" s="3"/>
      <c r="W98" s="3"/>
      <c r="Y98" s="31" t="s">
        <v>59</v>
      </c>
      <c r="Z98" s="3" t="s">
        <v>53</v>
      </c>
      <c r="AA98" s="3"/>
      <c r="AB98" s="3"/>
      <c r="AC98" s="3"/>
      <c r="AD98" s="3"/>
      <c r="AE98" s="3"/>
      <c r="AF98" s="3"/>
      <c r="AG98" s="3"/>
      <c r="AH98" s="3"/>
    </row>
    <row r="99" spans="3:34" ht="34">
      <c r="C99" s="34"/>
      <c r="D99" s="21"/>
      <c r="E99" s="3"/>
      <c r="F99" s="3"/>
      <c r="G99" s="3"/>
      <c r="H99" s="3"/>
      <c r="I99" s="3"/>
      <c r="J99" s="3"/>
      <c r="K99" s="3"/>
      <c r="L99" s="3"/>
      <c r="N99" s="31" t="s">
        <v>60</v>
      </c>
      <c r="O99" s="3" t="s">
        <v>65</v>
      </c>
      <c r="P99" s="3"/>
      <c r="Q99" s="3"/>
      <c r="R99" s="3"/>
      <c r="S99" s="3"/>
      <c r="T99" s="3"/>
      <c r="U99" s="3"/>
      <c r="V99" s="3"/>
      <c r="W99" s="3"/>
      <c r="Y99" s="31" t="s">
        <v>49</v>
      </c>
      <c r="Z99" s="3" t="s">
        <v>54</v>
      </c>
      <c r="AA99" s="3"/>
      <c r="AB99" s="3"/>
      <c r="AC99" s="3"/>
      <c r="AD99" s="3"/>
      <c r="AE99" s="3"/>
      <c r="AF99" s="3"/>
      <c r="AG99" s="3"/>
      <c r="AH99" s="3"/>
    </row>
    <row r="100" spans="3:34" ht="17">
      <c r="C100" s="40" t="s">
        <v>14</v>
      </c>
      <c r="D100" s="69" t="s">
        <v>14</v>
      </c>
      <c r="E100" s="3">
        <v>0</v>
      </c>
      <c r="F100" s="3"/>
      <c r="G100" s="3"/>
      <c r="H100" s="3"/>
      <c r="I100" s="3"/>
      <c r="J100" s="3"/>
      <c r="K100" s="3"/>
      <c r="L100" s="3"/>
      <c r="N100" s="31" t="s">
        <v>61</v>
      </c>
      <c r="O100" s="3" t="s">
        <v>66</v>
      </c>
      <c r="P100" s="3"/>
      <c r="Q100" s="3"/>
      <c r="R100" s="3"/>
      <c r="S100" s="3"/>
      <c r="T100" s="3"/>
      <c r="U100" s="3"/>
      <c r="V100" s="3"/>
      <c r="W100" s="3"/>
      <c r="Y100" s="31" t="s">
        <v>69</v>
      </c>
      <c r="Z100" s="3" t="s">
        <v>73</v>
      </c>
      <c r="AA100" s="3"/>
      <c r="AB100" s="3"/>
      <c r="AC100" s="3"/>
      <c r="AD100" s="3"/>
      <c r="AE100" s="3"/>
      <c r="AF100" s="3"/>
      <c r="AG100" s="3"/>
      <c r="AH100" s="3"/>
    </row>
    <row r="101" spans="3:34" ht="17">
      <c r="C101" s="31" t="s">
        <v>14</v>
      </c>
      <c r="D101" s="45" t="s">
        <v>14</v>
      </c>
      <c r="E101" s="3"/>
      <c r="F101" s="3"/>
      <c r="G101" s="3"/>
      <c r="H101" s="3"/>
      <c r="I101" s="3"/>
      <c r="J101" s="3"/>
      <c r="K101" s="3"/>
      <c r="L101" s="3"/>
      <c r="N101" s="31"/>
      <c r="O101" s="3"/>
      <c r="P101" s="3"/>
      <c r="Q101" s="3"/>
      <c r="R101" s="3"/>
      <c r="S101" s="3"/>
      <c r="T101" s="3"/>
      <c r="U101" s="3"/>
      <c r="V101" s="3"/>
      <c r="W101" s="3"/>
      <c r="Y101" s="31" t="s">
        <v>70</v>
      </c>
      <c r="Z101" s="3" t="s">
        <v>54</v>
      </c>
      <c r="AA101" s="3"/>
      <c r="AB101" s="3"/>
      <c r="AC101" s="3"/>
      <c r="AD101" s="3"/>
      <c r="AE101" s="3"/>
      <c r="AF101" s="3"/>
      <c r="AG101" s="3"/>
      <c r="AH101" s="3"/>
    </row>
    <row r="102" spans="3:34" ht="17">
      <c r="C102" s="31" t="s">
        <v>50</v>
      </c>
      <c r="D102" s="45" t="s">
        <v>54</v>
      </c>
      <c r="E102" s="3" t="s">
        <v>14</v>
      </c>
      <c r="F102" s="3" t="s">
        <v>14</v>
      </c>
      <c r="G102" s="3" t="s">
        <v>14</v>
      </c>
      <c r="H102" s="3" t="s">
        <v>14</v>
      </c>
      <c r="I102" s="3" t="s">
        <v>14</v>
      </c>
      <c r="J102" s="3" t="s">
        <v>14</v>
      </c>
      <c r="K102" s="3" t="s">
        <v>14</v>
      </c>
      <c r="L102" s="3"/>
      <c r="N102" s="31" t="s">
        <v>14</v>
      </c>
      <c r="O102" s="3" t="s">
        <v>14</v>
      </c>
      <c r="P102" s="3" t="s">
        <v>14</v>
      </c>
      <c r="Q102" s="3" t="s">
        <v>14</v>
      </c>
      <c r="R102" s="3" t="s">
        <v>14</v>
      </c>
      <c r="S102" s="3" t="s">
        <v>14</v>
      </c>
      <c r="T102" s="3" t="s">
        <v>14</v>
      </c>
      <c r="U102" s="3" t="s">
        <v>14</v>
      </c>
      <c r="V102" s="3" t="s">
        <v>14</v>
      </c>
      <c r="W102" s="3"/>
      <c r="Y102" s="31" t="s">
        <v>71</v>
      </c>
      <c r="Z102" s="3" t="s">
        <v>54</v>
      </c>
      <c r="AA102" s="3" t="s">
        <v>14</v>
      </c>
      <c r="AB102" s="3" t="s">
        <v>14</v>
      </c>
      <c r="AC102" s="3" t="s">
        <v>14</v>
      </c>
      <c r="AD102" s="3" t="s">
        <v>14</v>
      </c>
      <c r="AE102" s="3" t="s">
        <v>14</v>
      </c>
      <c r="AF102" s="3" t="s">
        <v>14</v>
      </c>
      <c r="AG102" s="3" t="s">
        <v>14</v>
      </c>
      <c r="AH102" s="3"/>
    </row>
    <row r="103" spans="3:34" ht="17">
      <c r="C103" s="31" t="s">
        <v>181</v>
      </c>
      <c r="D103" s="45">
        <v>100</v>
      </c>
      <c r="E103" s="3"/>
      <c r="F103" s="3"/>
      <c r="G103" s="3"/>
      <c r="H103" s="3"/>
      <c r="I103" s="3"/>
      <c r="J103" s="3"/>
      <c r="K103" s="3"/>
      <c r="L103" s="3"/>
      <c r="N103" s="31"/>
      <c r="O103" s="3"/>
      <c r="P103" s="3"/>
      <c r="Q103" s="3"/>
      <c r="R103" s="3"/>
      <c r="S103" s="3"/>
      <c r="T103" s="3"/>
      <c r="U103" s="3"/>
      <c r="V103" s="3"/>
      <c r="W103" s="3"/>
      <c r="Y103" s="31" t="s">
        <v>75</v>
      </c>
      <c r="Z103" s="3" t="s">
        <v>56</v>
      </c>
      <c r="AA103" s="3"/>
      <c r="AB103" s="3"/>
      <c r="AC103" s="3"/>
      <c r="AD103" s="3"/>
      <c r="AE103" s="3"/>
      <c r="AF103" s="3"/>
      <c r="AG103" s="3"/>
      <c r="AH103" s="3"/>
    </row>
    <row r="104" spans="3:34" ht="34">
      <c r="C104" s="31" t="s">
        <v>51</v>
      </c>
      <c r="D104" s="45">
        <v>100</v>
      </c>
      <c r="E104" s="3">
        <v>0</v>
      </c>
      <c r="F104" s="3"/>
      <c r="G104" s="3"/>
      <c r="H104" s="3"/>
      <c r="I104" s="3"/>
      <c r="J104" s="3"/>
      <c r="K104" s="3"/>
      <c r="L104" s="3"/>
      <c r="N104" s="31" t="s">
        <v>11</v>
      </c>
      <c r="P104" s="3"/>
      <c r="Q104" s="3"/>
      <c r="R104" s="3"/>
      <c r="S104" s="3"/>
      <c r="T104" s="3"/>
      <c r="U104" s="3"/>
      <c r="V104" s="3"/>
      <c r="W104" s="3"/>
      <c r="Y104" s="31" t="s">
        <v>119</v>
      </c>
      <c r="Z104" s="3" t="s">
        <v>74</v>
      </c>
      <c r="AA104" s="3"/>
      <c r="AB104" s="3"/>
      <c r="AC104" s="3"/>
      <c r="AD104" s="3"/>
      <c r="AE104" s="3"/>
      <c r="AF104" s="3"/>
      <c r="AG104" s="3"/>
      <c r="AH104" s="3"/>
    </row>
    <row r="105" spans="3:34" ht="17">
      <c r="C105" s="31" t="s">
        <v>182</v>
      </c>
      <c r="D105" s="45">
        <v>66</v>
      </c>
      <c r="E105" s="18"/>
      <c r="F105" s="18"/>
      <c r="G105" s="18"/>
      <c r="H105" s="18"/>
      <c r="I105" s="18"/>
      <c r="J105" s="18"/>
      <c r="K105" s="18"/>
      <c r="L105" s="18"/>
      <c r="M105" s="17"/>
      <c r="N105" s="18"/>
      <c r="O105" s="18"/>
      <c r="P105" s="18"/>
      <c r="Q105" s="18"/>
      <c r="R105" s="18"/>
      <c r="S105" s="18"/>
      <c r="T105" s="18"/>
      <c r="U105" s="18"/>
      <c r="V105" s="18"/>
      <c r="W105" s="18"/>
      <c r="X105" s="17"/>
      <c r="Y105" s="18"/>
      <c r="Z105" s="18"/>
      <c r="AA105" s="18"/>
      <c r="AB105" s="18"/>
      <c r="AC105" s="18"/>
      <c r="AD105" s="18"/>
      <c r="AE105" s="18"/>
      <c r="AF105" s="18"/>
      <c r="AG105" s="18"/>
      <c r="AH105" s="18"/>
    </row>
    <row r="106" spans="3:34" ht="17">
      <c r="C106" s="31" t="s">
        <v>52</v>
      </c>
      <c r="D106" s="45">
        <v>1</v>
      </c>
      <c r="E106" s="18"/>
      <c r="F106" s="18"/>
      <c r="G106" s="18"/>
      <c r="H106" s="18"/>
      <c r="I106" s="18"/>
      <c r="J106" s="18"/>
      <c r="K106" s="18"/>
      <c r="L106" s="18"/>
      <c r="N106" s="18"/>
      <c r="O106" s="18"/>
      <c r="P106" s="18"/>
      <c r="Q106" s="18"/>
      <c r="R106" s="18"/>
      <c r="S106" s="18"/>
      <c r="T106" s="18"/>
      <c r="U106" s="18"/>
      <c r="V106" s="18"/>
      <c r="W106" s="18"/>
      <c r="Y106" s="18"/>
      <c r="Z106" s="18"/>
      <c r="AA106" s="18"/>
      <c r="AB106" s="18"/>
      <c r="AC106" s="18"/>
      <c r="AD106" s="18"/>
      <c r="AE106" s="18"/>
      <c r="AF106" s="18"/>
      <c r="AG106" s="18"/>
      <c r="AH106" s="18"/>
    </row>
    <row r="107" spans="3:34" ht="17">
      <c r="C107" s="31" t="s">
        <v>183</v>
      </c>
      <c r="D107" s="68">
        <v>77</v>
      </c>
    </row>
    <row r="110" spans="3:34" ht="17">
      <c r="C110" s="31" t="s">
        <v>72</v>
      </c>
    </row>
    <row r="111" spans="3:34" ht="17">
      <c r="C111" s="31" t="s">
        <v>184</v>
      </c>
      <c r="D111">
        <v>537</v>
      </c>
    </row>
    <row r="112" spans="3:34" ht="60">
      <c r="C112" s="23" t="s">
        <v>44</v>
      </c>
      <c r="D112" s="24" t="s">
        <v>46</v>
      </c>
      <c r="E112" s="24" t="s">
        <v>5</v>
      </c>
      <c r="F112" s="24" t="s">
        <v>22</v>
      </c>
      <c r="G112" s="24" t="s">
        <v>21</v>
      </c>
      <c r="H112" s="24" t="s">
        <v>20</v>
      </c>
      <c r="I112" s="24" t="s">
        <v>6</v>
      </c>
      <c r="J112" s="24" t="s">
        <v>24</v>
      </c>
      <c r="K112" s="24" t="s">
        <v>16</v>
      </c>
      <c r="L112" s="24" t="s">
        <v>9</v>
      </c>
      <c r="N112" s="23" t="s">
        <v>44</v>
      </c>
      <c r="O112" s="24" t="s">
        <v>46</v>
      </c>
      <c r="P112" s="24" t="s">
        <v>5</v>
      </c>
      <c r="Q112" s="24" t="s">
        <v>22</v>
      </c>
      <c r="R112" s="24" t="s">
        <v>21</v>
      </c>
      <c r="S112" s="24" t="s">
        <v>20</v>
      </c>
      <c r="T112" s="24" t="s">
        <v>6</v>
      </c>
      <c r="U112" s="24" t="s">
        <v>24</v>
      </c>
      <c r="V112" s="24" t="s">
        <v>16</v>
      </c>
      <c r="W112" s="24" t="s">
        <v>9</v>
      </c>
      <c r="Y112" s="23" t="s">
        <v>44</v>
      </c>
      <c r="Z112" s="24" t="s">
        <v>46</v>
      </c>
      <c r="AA112" s="24" t="s">
        <v>5</v>
      </c>
      <c r="AB112" s="24" t="s">
        <v>22</v>
      </c>
      <c r="AC112" s="24" t="s">
        <v>21</v>
      </c>
      <c r="AD112" s="24" t="s">
        <v>20</v>
      </c>
      <c r="AE112" s="24" t="s">
        <v>6</v>
      </c>
      <c r="AF112" s="24" t="s">
        <v>24</v>
      </c>
      <c r="AG112" s="24" t="s">
        <v>16</v>
      </c>
      <c r="AH112" s="24" t="s">
        <v>9</v>
      </c>
    </row>
    <row r="113" spans="3:34" ht="40">
      <c r="C113" s="32" t="s">
        <v>76</v>
      </c>
      <c r="D113" s="3" t="s">
        <v>14</v>
      </c>
      <c r="E113" s="3" t="s">
        <v>14</v>
      </c>
      <c r="F113" s="3" t="s">
        <v>14</v>
      </c>
      <c r="G113" s="3" t="s">
        <v>14</v>
      </c>
      <c r="H113" s="3" t="s">
        <v>14</v>
      </c>
      <c r="I113" s="3" t="s">
        <v>14</v>
      </c>
      <c r="J113" s="3" t="s">
        <v>14</v>
      </c>
      <c r="K113" s="3" t="s">
        <v>14</v>
      </c>
      <c r="L113" s="3">
        <v>2</v>
      </c>
      <c r="N113" s="32" t="s">
        <v>81</v>
      </c>
      <c r="O113" s="3" t="s">
        <v>14</v>
      </c>
      <c r="P113" s="3" t="s">
        <v>14</v>
      </c>
      <c r="Q113" s="3" t="s">
        <v>14</v>
      </c>
      <c r="R113" s="3" t="s">
        <v>14</v>
      </c>
      <c r="S113" s="3" t="s">
        <v>14</v>
      </c>
      <c r="T113" s="3" t="s">
        <v>14</v>
      </c>
      <c r="U113" s="3" t="s">
        <v>14</v>
      </c>
      <c r="V113" s="3" t="s">
        <v>14</v>
      </c>
      <c r="W113" s="3">
        <v>2</v>
      </c>
      <c r="Y113" s="4" t="s">
        <v>107</v>
      </c>
      <c r="Z113" s="3" t="s">
        <v>14</v>
      </c>
      <c r="AA113" s="3" t="s">
        <v>14</v>
      </c>
      <c r="AB113" s="3" t="s">
        <v>14</v>
      </c>
      <c r="AC113" s="3" t="s">
        <v>14</v>
      </c>
      <c r="AD113" s="3" t="s">
        <v>14</v>
      </c>
      <c r="AE113" s="3" t="s">
        <v>14</v>
      </c>
      <c r="AF113" s="3" t="s">
        <v>14</v>
      </c>
      <c r="AG113" s="3" t="s">
        <v>14</v>
      </c>
      <c r="AH113" s="3">
        <v>2</v>
      </c>
    </row>
    <row r="114" spans="3:34" ht="17">
      <c r="C114" s="31" t="s">
        <v>58</v>
      </c>
      <c r="D114" s="3">
        <v>280</v>
      </c>
      <c r="E114" s="3"/>
      <c r="F114" s="3"/>
      <c r="G114" s="3"/>
      <c r="H114" s="3"/>
      <c r="I114" s="3"/>
      <c r="J114" s="3"/>
      <c r="K114" s="3"/>
      <c r="L114" s="3"/>
      <c r="N114" s="31" t="s">
        <v>55</v>
      </c>
      <c r="O114" s="3">
        <v>15</v>
      </c>
      <c r="P114" s="3"/>
      <c r="Q114" s="3"/>
      <c r="R114" s="3"/>
      <c r="S114" s="3"/>
      <c r="T114" s="3"/>
      <c r="U114" s="3"/>
      <c r="V114" s="3"/>
      <c r="W114" s="3"/>
      <c r="Y114" s="34" t="s">
        <v>163</v>
      </c>
      <c r="Z114" s="3">
        <v>355</v>
      </c>
      <c r="AA114" s="3"/>
      <c r="AB114" s="3"/>
      <c r="AC114" s="3"/>
      <c r="AD114" s="3"/>
      <c r="AE114" s="3"/>
      <c r="AF114" s="3"/>
      <c r="AG114" s="3"/>
      <c r="AH114" s="3"/>
    </row>
    <row r="115" spans="3:34" ht="17">
      <c r="C115" s="31" t="s">
        <v>49</v>
      </c>
      <c r="D115" s="3">
        <v>1.45</v>
      </c>
      <c r="E115" s="3"/>
      <c r="F115" s="3"/>
      <c r="G115" s="3"/>
      <c r="H115" s="3"/>
      <c r="I115" s="3"/>
      <c r="J115" s="3"/>
      <c r="K115" s="3"/>
      <c r="L115" s="3"/>
      <c r="N115" s="31" t="s">
        <v>49</v>
      </c>
      <c r="O115" s="3">
        <v>1.75</v>
      </c>
      <c r="P115" s="3"/>
      <c r="Q115" s="3"/>
      <c r="R115" s="3"/>
      <c r="S115" s="3"/>
      <c r="T115" s="3"/>
      <c r="U115" s="3"/>
      <c r="V115" s="3"/>
      <c r="W115" s="3"/>
      <c r="Y115" s="34" t="s">
        <v>165</v>
      </c>
      <c r="Z115" s="3">
        <v>270</v>
      </c>
      <c r="AA115" s="3"/>
      <c r="AB115" s="3"/>
      <c r="AC115" s="3"/>
      <c r="AD115" s="3"/>
      <c r="AE115" s="3"/>
      <c r="AF115" s="3"/>
      <c r="AG115" s="3"/>
      <c r="AH115" s="3"/>
    </row>
    <row r="116" spans="3:34" ht="17">
      <c r="C116" s="31" t="s">
        <v>77</v>
      </c>
      <c r="D116" s="3">
        <v>168</v>
      </c>
      <c r="E116" s="3"/>
      <c r="F116" s="3"/>
      <c r="G116" s="3"/>
      <c r="H116" s="3"/>
      <c r="I116" s="3"/>
      <c r="J116" s="3"/>
      <c r="K116" s="3"/>
      <c r="L116" s="3"/>
      <c r="N116" s="31" t="s">
        <v>160</v>
      </c>
      <c r="O116" s="3">
        <v>105</v>
      </c>
      <c r="P116" s="3"/>
      <c r="Q116" s="3"/>
      <c r="R116" s="3"/>
      <c r="S116" s="3"/>
      <c r="T116" s="3"/>
      <c r="U116" s="3"/>
      <c r="V116" s="3"/>
      <c r="W116" s="3"/>
      <c r="Y116" s="34" t="s">
        <v>166</v>
      </c>
      <c r="Z116" s="44">
        <v>1150</v>
      </c>
      <c r="AA116" s="3"/>
      <c r="AB116" s="3"/>
      <c r="AC116" s="3"/>
      <c r="AD116" s="3"/>
      <c r="AE116" s="3"/>
      <c r="AF116" s="3"/>
      <c r="AG116" s="3"/>
      <c r="AH116" s="3"/>
    </row>
    <row r="117" spans="3:34" ht="17">
      <c r="C117" s="31" t="s">
        <v>198</v>
      </c>
      <c r="D117" s="3">
        <v>7</v>
      </c>
      <c r="E117" s="3"/>
      <c r="F117" s="3"/>
      <c r="G117" s="3"/>
      <c r="H117" s="3"/>
      <c r="I117" s="3"/>
      <c r="J117" s="3"/>
      <c r="K117" s="3"/>
      <c r="L117" s="3"/>
      <c r="N117" s="31" t="s">
        <v>78</v>
      </c>
      <c r="O117" s="3">
        <v>1</v>
      </c>
      <c r="P117" s="3"/>
      <c r="Q117" s="3"/>
      <c r="R117" s="3"/>
      <c r="S117" s="3"/>
      <c r="T117" s="3"/>
      <c r="U117" s="3"/>
      <c r="V117" s="3"/>
      <c r="W117" s="3"/>
      <c r="Y117" s="34"/>
      <c r="Z117" s="36"/>
      <c r="AA117" s="3"/>
      <c r="AB117" s="3"/>
      <c r="AC117" s="3"/>
      <c r="AD117" s="3"/>
      <c r="AE117" s="3"/>
      <c r="AF117" s="3"/>
      <c r="AG117" s="3"/>
      <c r="AH117" s="3"/>
    </row>
    <row r="118" spans="3:34" ht="17">
      <c r="C118" s="31"/>
      <c r="D118" s="3"/>
      <c r="E118" s="3"/>
      <c r="F118" s="3"/>
      <c r="G118" s="3"/>
      <c r="H118" s="3"/>
      <c r="I118" s="3"/>
      <c r="J118" s="3"/>
      <c r="K118" s="3"/>
      <c r="L118" s="3"/>
      <c r="N118" s="31" t="s">
        <v>83</v>
      </c>
      <c r="O118" s="3">
        <v>70</v>
      </c>
      <c r="P118" s="3"/>
      <c r="Q118" s="3"/>
      <c r="R118" s="3"/>
      <c r="S118" s="3"/>
      <c r="T118" s="3"/>
      <c r="U118" s="3"/>
      <c r="V118" s="3"/>
      <c r="W118" s="3"/>
      <c r="Y118" s="34"/>
      <c r="Z118" s="36"/>
      <c r="AA118" s="3"/>
      <c r="AB118" s="3"/>
      <c r="AC118" s="3"/>
      <c r="AD118" s="3"/>
      <c r="AE118" s="3"/>
      <c r="AF118" s="3"/>
      <c r="AG118" s="3"/>
      <c r="AH118" s="3"/>
    </row>
    <row r="119" spans="3:34" ht="17">
      <c r="C119" s="31" t="s">
        <v>11</v>
      </c>
      <c r="D119" s="3"/>
      <c r="E119" s="3"/>
      <c r="F119" s="3"/>
      <c r="G119" s="3"/>
      <c r="H119" s="3"/>
      <c r="I119" s="3"/>
      <c r="J119" s="3"/>
      <c r="K119" s="3"/>
      <c r="L119" s="3"/>
      <c r="N119" s="31" t="s">
        <v>58</v>
      </c>
      <c r="O119" s="3">
        <v>5</v>
      </c>
      <c r="P119" s="3"/>
      <c r="Q119" s="3"/>
      <c r="R119" s="3"/>
      <c r="S119" s="3"/>
      <c r="T119" s="3"/>
      <c r="U119" s="3"/>
      <c r="V119" s="3"/>
      <c r="W119" s="3"/>
      <c r="Y119" s="34"/>
      <c r="Z119" s="36"/>
      <c r="AA119" s="3"/>
      <c r="AB119" s="3"/>
      <c r="AC119" s="3"/>
      <c r="AD119" s="3"/>
      <c r="AE119" s="3"/>
      <c r="AF119" s="3"/>
      <c r="AG119" s="3"/>
      <c r="AH119" s="3"/>
    </row>
    <row r="120" spans="3:34" ht="17">
      <c r="C120" s="31"/>
      <c r="D120" s="3"/>
      <c r="E120" s="3"/>
      <c r="F120" s="3"/>
      <c r="G120" s="3"/>
      <c r="H120" s="3"/>
      <c r="I120" s="3"/>
      <c r="J120" s="3"/>
      <c r="K120" s="3"/>
      <c r="L120" s="3"/>
      <c r="N120" s="31" t="s">
        <v>161</v>
      </c>
      <c r="O120" s="3">
        <v>14</v>
      </c>
      <c r="P120" s="3"/>
      <c r="Q120" s="3"/>
      <c r="R120" s="3"/>
      <c r="S120" s="3"/>
      <c r="T120" s="3"/>
      <c r="U120" s="3"/>
      <c r="V120" s="3"/>
      <c r="W120" s="3"/>
      <c r="Y120" s="34"/>
      <c r="Z120" s="36"/>
      <c r="AA120" s="3"/>
      <c r="AB120" s="3"/>
      <c r="AC120" s="3"/>
      <c r="AD120" s="3"/>
      <c r="AE120" s="3"/>
      <c r="AF120" s="3"/>
      <c r="AG120" s="3"/>
      <c r="AH120" s="3"/>
    </row>
    <row r="121" spans="3:34" ht="17">
      <c r="C121" s="31" t="s">
        <v>223</v>
      </c>
      <c r="D121" s="3"/>
      <c r="E121" s="3"/>
      <c r="F121" s="3"/>
      <c r="G121" s="3"/>
      <c r="H121" s="3"/>
      <c r="I121" s="3"/>
      <c r="J121" s="3"/>
      <c r="K121" s="3"/>
      <c r="L121" s="3"/>
      <c r="N121" s="31" t="s">
        <v>162</v>
      </c>
      <c r="O121" s="3">
        <v>355</v>
      </c>
      <c r="P121" s="3"/>
      <c r="Q121" s="3"/>
      <c r="R121" s="3"/>
      <c r="S121" s="3"/>
      <c r="T121" s="3"/>
      <c r="U121" s="3"/>
      <c r="V121" s="3"/>
      <c r="W121" s="3"/>
      <c r="Y121" s="34"/>
      <c r="Z121" s="36"/>
      <c r="AA121" s="3"/>
      <c r="AB121" s="3"/>
      <c r="AC121" s="3"/>
      <c r="AD121" s="3"/>
      <c r="AE121" s="3"/>
      <c r="AF121" s="3"/>
      <c r="AG121" s="3"/>
      <c r="AH121" s="3"/>
    </row>
    <row r="122" spans="3:34" ht="34">
      <c r="C122" s="31"/>
      <c r="D122" s="3"/>
      <c r="E122" s="3"/>
      <c r="F122" s="3"/>
      <c r="G122" s="3"/>
      <c r="H122" s="3"/>
      <c r="I122" s="3"/>
      <c r="J122" s="3"/>
      <c r="K122" s="3"/>
      <c r="L122" s="3"/>
      <c r="N122" s="31" t="s">
        <v>164</v>
      </c>
      <c r="O122" s="3">
        <v>277</v>
      </c>
      <c r="P122" s="3"/>
      <c r="Q122" s="3"/>
      <c r="R122" s="3"/>
      <c r="S122" s="3"/>
      <c r="T122" s="3"/>
      <c r="U122" s="3"/>
      <c r="V122" s="3"/>
      <c r="W122" s="3"/>
      <c r="Y122" s="34"/>
      <c r="Z122" s="3"/>
      <c r="AA122" s="3"/>
      <c r="AB122" s="3"/>
      <c r="AC122" s="3"/>
      <c r="AD122" s="3"/>
      <c r="AE122" s="3"/>
      <c r="AF122" s="3"/>
      <c r="AG122" s="3"/>
      <c r="AH122" s="3"/>
    </row>
    <row r="123" spans="3:34">
      <c r="C123" s="31"/>
      <c r="D123" s="3"/>
      <c r="E123" s="3"/>
      <c r="F123" s="3"/>
      <c r="G123" s="3"/>
      <c r="H123" s="3"/>
      <c r="I123" s="3"/>
      <c r="J123" s="3"/>
      <c r="K123" s="3"/>
      <c r="L123" s="3"/>
      <c r="N123" s="31"/>
      <c r="O123" s="3"/>
      <c r="P123" s="3"/>
      <c r="Q123" s="3"/>
      <c r="R123" s="3"/>
      <c r="S123" s="3"/>
      <c r="T123" s="3"/>
      <c r="U123" s="3"/>
      <c r="V123" s="3"/>
      <c r="W123" s="3"/>
      <c r="Y123" s="3"/>
      <c r="Z123" s="3"/>
      <c r="AA123" s="3"/>
      <c r="AB123" s="3"/>
      <c r="AC123" s="3"/>
      <c r="AD123" s="3"/>
      <c r="AE123" s="3"/>
      <c r="AF123" s="3"/>
      <c r="AG123" s="3"/>
      <c r="AH123" s="3"/>
    </row>
    <row r="124" spans="3:34" ht="17">
      <c r="C124" s="31" t="s">
        <v>14</v>
      </c>
      <c r="D124" s="3" t="s">
        <v>14</v>
      </c>
      <c r="E124" s="3" t="s">
        <v>14</v>
      </c>
      <c r="F124" s="3" t="s">
        <v>14</v>
      </c>
      <c r="G124" s="3" t="s">
        <v>14</v>
      </c>
      <c r="H124" s="3" t="s">
        <v>14</v>
      </c>
      <c r="I124" s="3" t="s">
        <v>14</v>
      </c>
      <c r="J124" s="3" t="s">
        <v>14</v>
      </c>
      <c r="K124" s="3" t="s">
        <v>14</v>
      </c>
      <c r="L124" s="3"/>
      <c r="N124" s="31"/>
      <c r="O124" s="3" t="s">
        <v>14</v>
      </c>
      <c r="P124" s="3" t="s">
        <v>14</v>
      </c>
      <c r="Q124" s="3" t="s">
        <v>14</v>
      </c>
      <c r="R124" s="3" t="s">
        <v>14</v>
      </c>
      <c r="S124" s="3" t="s">
        <v>14</v>
      </c>
      <c r="T124" s="3" t="s">
        <v>14</v>
      </c>
      <c r="U124" s="3" t="s">
        <v>14</v>
      </c>
      <c r="V124" s="3" t="s">
        <v>14</v>
      </c>
      <c r="W124" s="3"/>
      <c r="Y124" s="3"/>
      <c r="Z124" s="3" t="s">
        <v>14</v>
      </c>
      <c r="AA124" s="3" t="s">
        <v>14</v>
      </c>
      <c r="AB124" s="3" t="s">
        <v>14</v>
      </c>
      <c r="AC124" s="3" t="s">
        <v>14</v>
      </c>
      <c r="AD124" s="3" t="s">
        <v>14</v>
      </c>
      <c r="AE124" s="3" t="s">
        <v>14</v>
      </c>
      <c r="AF124" s="3" t="s">
        <v>14</v>
      </c>
      <c r="AG124" s="3" t="s">
        <v>14</v>
      </c>
      <c r="AH124" s="3"/>
    </row>
    <row r="125" spans="3:34" ht="17">
      <c r="C125" s="31"/>
      <c r="D125" s="3"/>
      <c r="E125" s="3"/>
      <c r="F125" s="3"/>
      <c r="G125" s="3"/>
      <c r="H125" s="3"/>
      <c r="I125" s="3"/>
      <c r="J125" s="3"/>
      <c r="K125" s="3"/>
      <c r="L125" s="3"/>
      <c r="N125" s="31" t="s">
        <v>14</v>
      </c>
      <c r="O125" s="3" t="s">
        <v>14</v>
      </c>
      <c r="P125" s="3"/>
      <c r="Q125" s="3"/>
      <c r="R125" s="3"/>
      <c r="S125" s="3"/>
      <c r="T125" s="3"/>
      <c r="U125" s="3"/>
      <c r="V125" s="3"/>
      <c r="W125" s="3"/>
      <c r="Y125" s="3"/>
      <c r="Z125" s="3"/>
      <c r="AA125" s="3"/>
      <c r="AB125" s="3"/>
      <c r="AC125" s="3"/>
      <c r="AD125" s="3"/>
      <c r="AE125" s="3"/>
      <c r="AF125" s="3"/>
      <c r="AG125" s="3"/>
      <c r="AH125" s="3"/>
    </row>
    <row r="126" spans="3:34" ht="17">
      <c r="D126" s="3"/>
      <c r="E126" s="3"/>
      <c r="F126" s="3"/>
      <c r="G126" s="3"/>
      <c r="H126" s="3"/>
      <c r="I126" s="3"/>
      <c r="J126" s="3"/>
      <c r="K126" s="3"/>
      <c r="L126" s="3"/>
      <c r="N126" s="3" t="s">
        <v>11</v>
      </c>
      <c r="O126" s="3"/>
      <c r="P126" s="3"/>
      <c r="Q126" s="3"/>
      <c r="R126" s="3"/>
      <c r="S126" s="3"/>
      <c r="T126" s="3"/>
      <c r="U126" s="3"/>
      <c r="V126" s="3"/>
      <c r="W126" s="3"/>
      <c r="Y126" s="3" t="s">
        <v>11</v>
      </c>
      <c r="Z126" s="3">
        <f>SUM(Z114:Z116)</f>
        <v>1775</v>
      </c>
      <c r="AA126" s="3"/>
      <c r="AB126" s="3"/>
      <c r="AC126" s="3"/>
      <c r="AD126" s="3"/>
      <c r="AE126" s="3"/>
      <c r="AF126" s="3"/>
      <c r="AG126" s="3"/>
      <c r="AH126" s="3"/>
    </row>
    <row r="127" spans="3:34" ht="18" thickBot="1">
      <c r="C127" s="13"/>
      <c r="D127" s="13"/>
      <c r="E127" s="13"/>
      <c r="F127" s="13"/>
      <c r="G127" s="13"/>
      <c r="H127" s="13"/>
      <c r="I127" s="13"/>
      <c r="J127" s="13"/>
      <c r="K127" s="13"/>
      <c r="L127" s="13"/>
      <c r="N127" s="13" t="s">
        <v>167</v>
      </c>
      <c r="O127" s="13">
        <v>612</v>
      </c>
      <c r="P127" s="13"/>
      <c r="Q127" s="13"/>
      <c r="R127" s="13"/>
      <c r="S127" s="13"/>
      <c r="T127" s="13"/>
      <c r="U127" s="13"/>
      <c r="V127" s="13"/>
      <c r="W127" s="13"/>
      <c r="Y127" s="13"/>
      <c r="Z127" s="13"/>
      <c r="AA127" s="13"/>
      <c r="AB127" s="13"/>
      <c r="AC127" s="13"/>
      <c r="AD127" s="13"/>
      <c r="AE127" s="13"/>
      <c r="AF127" s="13"/>
      <c r="AG127" s="13"/>
      <c r="AH127" s="13"/>
    </row>
    <row r="131" spans="2:34" ht="60">
      <c r="C131" s="23" t="s">
        <v>44</v>
      </c>
      <c r="D131" s="24" t="s">
        <v>46</v>
      </c>
      <c r="E131" s="24" t="s">
        <v>5</v>
      </c>
      <c r="F131" s="24" t="s">
        <v>22</v>
      </c>
      <c r="G131" s="24" t="s">
        <v>21</v>
      </c>
      <c r="H131" s="24" t="s">
        <v>20</v>
      </c>
      <c r="I131" s="24" t="s">
        <v>6</v>
      </c>
      <c r="J131" s="24" t="s">
        <v>24</v>
      </c>
      <c r="K131" s="24" t="s">
        <v>16</v>
      </c>
      <c r="L131" s="24" t="s">
        <v>9</v>
      </c>
      <c r="N131" s="23" t="s">
        <v>44</v>
      </c>
      <c r="O131" s="24" t="s">
        <v>46</v>
      </c>
      <c r="P131" s="24" t="s">
        <v>5</v>
      </c>
      <c r="Q131" s="24" t="s">
        <v>22</v>
      </c>
      <c r="R131" s="24" t="s">
        <v>21</v>
      </c>
      <c r="S131" s="24" t="s">
        <v>20</v>
      </c>
      <c r="T131" s="24" t="s">
        <v>6</v>
      </c>
      <c r="U131" s="24" t="s">
        <v>24</v>
      </c>
      <c r="V131" s="24" t="s">
        <v>16</v>
      </c>
      <c r="W131" s="24" t="s">
        <v>9</v>
      </c>
      <c r="Y131" s="23" t="s">
        <v>44</v>
      </c>
      <c r="Z131" s="24" t="s">
        <v>46</v>
      </c>
      <c r="AA131" s="24" t="s">
        <v>5</v>
      </c>
      <c r="AB131" s="24" t="s">
        <v>22</v>
      </c>
      <c r="AC131" s="24" t="s">
        <v>21</v>
      </c>
      <c r="AD131" s="24" t="s">
        <v>20</v>
      </c>
      <c r="AE131" s="24" t="s">
        <v>6</v>
      </c>
      <c r="AF131" s="24" t="s">
        <v>24</v>
      </c>
      <c r="AG131" s="24" t="s">
        <v>16</v>
      </c>
      <c r="AH131" s="24" t="s">
        <v>9</v>
      </c>
    </row>
    <row r="132" spans="2:34" ht="40">
      <c r="C132" s="32" t="s">
        <v>180</v>
      </c>
      <c r="D132" s="3" t="s">
        <v>14</v>
      </c>
      <c r="E132" s="3" t="s">
        <v>14</v>
      </c>
      <c r="F132" s="3" t="s">
        <v>14</v>
      </c>
      <c r="G132" s="3" t="s">
        <v>14</v>
      </c>
      <c r="H132" s="3" t="s">
        <v>14</v>
      </c>
      <c r="I132" s="3" t="s">
        <v>14</v>
      </c>
      <c r="J132" s="3" t="s">
        <v>14</v>
      </c>
      <c r="K132" s="3" t="s">
        <v>14</v>
      </c>
      <c r="L132" s="3">
        <v>2</v>
      </c>
      <c r="N132" s="32" t="s">
        <v>139</v>
      </c>
      <c r="O132" s="3" t="s">
        <v>14</v>
      </c>
      <c r="P132" s="3" t="s">
        <v>14</v>
      </c>
      <c r="Q132" s="3" t="s">
        <v>14</v>
      </c>
      <c r="R132" s="3" t="s">
        <v>14</v>
      </c>
      <c r="S132" s="3" t="s">
        <v>14</v>
      </c>
      <c r="T132" s="3" t="s">
        <v>14</v>
      </c>
      <c r="U132" s="3" t="s">
        <v>14</v>
      </c>
      <c r="V132" s="3" t="s">
        <v>14</v>
      </c>
      <c r="W132" s="3">
        <v>2</v>
      </c>
      <c r="Y132" s="32" t="s">
        <v>112</v>
      </c>
      <c r="Z132" s="3" t="s">
        <v>14</v>
      </c>
      <c r="AA132" s="3" t="s">
        <v>14</v>
      </c>
      <c r="AB132" s="3" t="s">
        <v>14</v>
      </c>
      <c r="AC132" s="3" t="s">
        <v>14</v>
      </c>
      <c r="AD132" s="3" t="s">
        <v>14</v>
      </c>
      <c r="AE132" s="3" t="s">
        <v>14</v>
      </c>
      <c r="AF132" s="3" t="s">
        <v>14</v>
      </c>
      <c r="AG132" s="3" t="s">
        <v>14</v>
      </c>
      <c r="AH132" s="3">
        <v>2</v>
      </c>
    </row>
    <row r="133" spans="2:34" ht="17">
      <c r="C133" s="31"/>
      <c r="D133" s="36" t="s">
        <v>14</v>
      </c>
      <c r="E133" s="3"/>
      <c r="F133" s="3"/>
      <c r="G133" s="3"/>
      <c r="H133" s="3"/>
      <c r="I133" s="3"/>
      <c r="J133" s="3"/>
      <c r="K133" s="3"/>
      <c r="L133" s="3"/>
      <c r="N133" s="41" t="s">
        <v>140</v>
      </c>
      <c r="O133" s="3"/>
      <c r="P133" s="3"/>
      <c r="Q133" s="3"/>
      <c r="R133" s="3"/>
      <c r="S133" s="3"/>
      <c r="T133" s="3"/>
      <c r="U133" s="3"/>
      <c r="V133" s="3"/>
      <c r="W133" s="3"/>
      <c r="Y133" s="3"/>
      <c r="Z133" s="3"/>
      <c r="AA133" s="3"/>
      <c r="AB133" s="3"/>
      <c r="AC133" s="3"/>
      <c r="AD133" s="3"/>
      <c r="AE133" s="3"/>
      <c r="AF133" s="3"/>
      <c r="AG133" s="3"/>
      <c r="AH133" s="3"/>
    </row>
    <row r="134" spans="2:34" ht="34">
      <c r="B134" t="s">
        <v>190</v>
      </c>
      <c r="C134" s="34" t="s">
        <v>14</v>
      </c>
      <c r="D134" s="37" t="s">
        <v>14</v>
      </c>
      <c r="E134" s="3"/>
      <c r="F134" s="3"/>
      <c r="G134" s="3"/>
      <c r="H134" s="3"/>
      <c r="I134" s="3"/>
      <c r="J134" s="3"/>
      <c r="K134" s="3"/>
      <c r="L134" s="3"/>
      <c r="N134" s="41" t="s">
        <v>132</v>
      </c>
      <c r="O134" s="46">
        <v>136</v>
      </c>
      <c r="P134" s="3">
        <f>SUM(1.36*157)</f>
        <v>213.52</v>
      </c>
      <c r="Q134" s="3">
        <f>SUM(1.36*7.37)</f>
        <v>10.023200000000001</v>
      </c>
      <c r="R134" s="3"/>
      <c r="S134" s="3"/>
      <c r="T134" s="3"/>
      <c r="U134" s="3"/>
      <c r="V134" s="3"/>
      <c r="W134" s="3">
        <f>SUM(1.36*20.7)</f>
        <v>28.152000000000001</v>
      </c>
      <c r="X134" s="42" t="s">
        <v>141</v>
      </c>
      <c r="Y134" s="39" t="s">
        <v>142</v>
      </c>
      <c r="Z134" s="39">
        <v>340.2</v>
      </c>
      <c r="AA134" s="3">
        <f>SUM(274*3.4)</f>
        <v>931.6</v>
      </c>
      <c r="AB134" s="3">
        <f>SUM(22.07*3.4)</f>
        <v>75.037999999999997</v>
      </c>
      <c r="AC134" s="3"/>
      <c r="AD134" s="3"/>
      <c r="AE134" s="3"/>
      <c r="AF134" s="3"/>
      <c r="AG134" s="3"/>
      <c r="AH134" s="3">
        <f>SUM(17.51*3.4)</f>
        <v>59.534000000000006</v>
      </c>
    </row>
    <row r="135" spans="2:34" ht="85">
      <c r="B135" s="42" t="s">
        <v>121</v>
      </c>
      <c r="C135" s="3" t="s">
        <v>156</v>
      </c>
      <c r="D135" s="3" t="s">
        <v>155</v>
      </c>
      <c r="E135" s="3">
        <v>157</v>
      </c>
      <c r="F135" s="3">
        <v>7.4</v>
      </c>
      <c r="G135" s="3"/>
      <c r="H135" s="3"/>
      <c r="I135" s="3"/>
      <c r="J135" s="3"/>
      <c r="K135" s="3"/>
      <c r="L135" s="3">
        <v>20.7</v>
      </c>
      <c r="N135" s="31" t="s">
        <v>110</v>
      </c>
      <c r="O135" s="3">
        <v>45</v>
      </c>
      <c r="P135" s="3">
        <v>360</v>
      </c>
      <c r="Q135" s="3">
        <v>14</v>
      </c>
      <c r="R135" s="3"/>
      <c r="S135" s="3"/>
      <c r="T135" s="3"/>
      <c r="U135" s="3"/>
      <c r="V135" s="3"/>
      <c r="W135" s="3"/>
      <c r="Y135" s="3"/>
      <c r="Z135" s="3"/>
      <c r="AA135" s="3"/>
      <c r="AB135" s="3"/>
      <c r="AC135" s="3"/>
      <c r="AD135" s="3"/>
      <c r="AE135" s="3"/>
      <c r="AF135" s="3"/>
      <c r="AG135" s="3"/>
      <c r="AH135" s="3"/>
    </row>
    <row r="136" spans="2:34" ht="17">
      <c r="B136" t="s">
        <v>123</v>
      </c>
      <c r="C136" s="31" t="s">
        <v>189</v>
      </c>
      <c r="D136" s="3">
        <v>71</v>
      </c>
      <c r="E136" s="3"/>
      <c r="F136" s="3"/>
      <c r="G136" s="3"/>
      <c r="H136" s="3"/>
      <c r="I136" s="3"/>
      <c r="J136" s="3"/>
      <c r="K136" s="3"/>
      <c r="L136" s="3"/>
      <c r="N136" s="31" t="s">
        <v>111</v>
      </c>
      <c r="O136" s="3">
        <f>SUM(110*2.24)</f>
        <v>246.40000000000003</v>
      </c>
      <c r="P136" s="3">
        <f>SUM(44*2.24)</f>
        <v>98.56</v>
      </c>
      <c r="Q136" s="3">
        <v>0</v>
      </c>
      <c r="R136" s="3"/>
      <c r="S136" s="3"/>
      <c r="T136" s="3">
        <f>SUM(4.66*2.4)</f>
        <v>11.183999999999999</v>
      </c>
      <c r="U136" s="3">
        <f>SUM(10.3*2.4)</f>
        <v>24.720000000000002</v>
      </c>
      <c r="V136" s="3"/>
      <c r="W136" s="3">
        <f>SUM(1.21*2.4)</f>
        <v>2.9039999999999999</v>
      </c>
      <c r="Y136" s="3"/>
      <c r="Z136" s="3"/>
      <c r="AA136" s="3"/>
      <c r="AB136" s="3"/>
      <c r="AC136" s="3"/>
      <c r="AD136" s="3"/>
      <c r="AE136" s="3"/>
      <c r="AF136" s="3"/>
      <c r="AG136" s="3"/>
      <c r="AH136" s="3"/>
    </row>
    <row r="137" spans="2:34" ht="17">
      <c r="B137" t="s">
        <v>124</v>
      </c>
      <c r="C137" s="31" t="s">
        <v>111</v>
      </c>
      <c r="D137" s="3">
        <v>498</v>
      </c>
      <c r="E137" s="3"/>
      <c r="F137" s="3"/>
      <c r="G137" s="3"/>
      <c r="H137" s="3"/>
      <c r="I137" s="3" t="s">
        <v>186</v>
      </c>
      <c r="J137" s="3"/>
      <c r="K137" s="3"/>
      <c r="L137" s="3"/>
      <c r="N137" s="31" t="s">
        <v>137</v>
      </c>
      <c r="O137" s="43">
        <f>SUM(455*0.29)</f>
        <v>131.94999999999999</v>
      </c>
      <c r="P137" s="3">
        <f>SUM(41*4.6*0.29)</f>
        <v>54.693999999999996</v>
      </c>
      <c r="Q137" s="3">
        <f>SUM(4.6*0.24*0.29)</f>
        <v>0.32015999999999994</v>
      </c>
      <c r="R137" s="3"/>
      <c r="S137" s="3"/>
      <c r="T137" s="3">
        <f>SUM(4.74*4.6*0.29)</f>
        <v>6.3231599999999988</v>
      </c>
      <c r="U137" s="3">
        <f>SUM(4.6*9.58*0.29)</f>
        <v>12.779719999999999</v>
      </c>
      <c r="V137" s="3">
        <f>SUM(4.6*2.8*0.29)</f>
        <v>3.7351999999999994</v>
      </c>
      <c r="W137" s="3">
        <f>SUM(4.6*0.93*0.29)</f>
        <v>1.2406199999999998</v>
      </c>
      <c r="Y137" s="3"/>
      <c r="Z137" s="3"/>
      <c r="AA137" s="3"/>
      <c r="AB137" s="3"/>
      <c r="AC137" s="3"/>
      <c r="AD137" s="3"/>
      <c r="AE137" s="3"/>
      <c r="AF137" s="3"/>
      <c r="AG137" s="3"/>
      <c r="AH137" s="3"/>
    </row>
    <row r="138" spans="2:34" ht="17">
      <c r="B138" s="42" t="s">
        <v>125</v>
      </c>
      <c r="C138" s="31" t="s">
        <v>109</v>
      </c>
      <c r="D138" s="43">
        <v>396</v>
      </c>
      <c r="E138" s="3"/>
      <c r="F138" s="3"/>
      <c r="G138" s="3"/>
      <c r="H138" s="3"/>
      <c r="I138" s="3"/>
      <c r="J138" s="3"/>
      <c r="K138" s="3"/>
      <c r="L138" s="3"/>
      <c r="N138" s="31" t="s">
        <v>138</v>
      </c>
      <c r="O138" s="1">
        <v>150</v>
      </c>
      <c r="P138" s="3">
        <v>25</v>
      </c>
      <c r="Q138" s="3">
        <v>0.25</v>
      </c>
      <c r="R138" s="3"/>
      <c r="S138" s="3"/>
      <c r="T138" s="3">
        <v>1.34</v>
      </c>
      <c r="U138" s="3">
        <v>6</v>
      </c>
      <c r="V138" s="3"/>
      <c r="W138" s="3">
        <v>1.4</v>
      </c>
      <c r="Y138" s="3"/>
      <c r="Z138" s="3"/>
      <c r="AA138" s="3"/>
      <c r="AB138" s="3"/>
      <c r="AC138" s="3"/>
      <c r="AD138" s="3"/>
      <c r="AE138" s="3"/>
      <c r="AF138" s="3"/>
      <c r="AG138" s="3"/>
      <c r="AH138" s="3"/>
    </row>
    <row r="139" spans="2:34" ht="17">
      <c r="B139" s="29" t="s">
        <v>14</v>
      </c>
      <c r="C139" s="31" t="s">
        <v>78</v>
      </c>
      <c r="D139" s="1">
        <v>40</v>
      </c>
      <c r="E139" s="3" t="s">
        <v>14</v>
      </c>
      <c r="F139" s="3" t="s">
        <v>14</v>
      </c>
      <c r="G139" s="3"/>
      <c r="H139" s="3"/>
      <c r="I139" s="3" t="s">
        <v>14</v>
      </c>
      <c r="J139" s="3" t="s">
        <v>14</v>
      </c>
      <c r="K139" s="3"/>
      <c r="L139" s="3" t="s">
        <v>14</v>
      </c>
      <c r="N139" s="41" t="s">
        <v>133</v>
      </c>
      <c r="O139" s="3"/>
      <c r="P139" s="3"/>
      <c r="Q139" s="3"/>
      <c r="R139" s="3"/>
      <c r="S139" s="3"/>
      <c r="T139" s="3"/>
      <c r="U139" s="3"/>
      <c r="V139" s="3"/>
      <c r="W139" s="3"/>
      <c r="Y139" s="3"/>
      <c r="Z139" s="3"/>
      <c r="AA139" s="3"/>
      <c r="AB139" s="3"/>
      <c r="AC139" s="3"/>
      <c r="AD139" s="3"/>
      <c r="AE139" s="3"/>
      <c r="AF139" s="3"/>
      <c r="AG139" s="3"/>
      <c r="AH139" s="3"/>
    </row>
    <row r="140" spans="2:34" ht="17">
      <c r="B140" s="42" t="s">
        <v>122</v>
      </c>
      <c r="C140" s="31" t="s">
        <v>185</v>
      </c>
      <c r="D140" s="3">
        <f>SUM(239*5)</f>
        <v>1195</v>
      </c>
      <c r="E140" s="3">
        <f>SUM(11.95*54)</f>
        <v>645.29999999999995</v>
      </c>
      <c r="F140" s="3">
        <f>SUM(11.95*30)</f>
        <v>358.5</v>
      </c>
      <c r="G140" s="3"/>
      <c r="H140" s="3"/>
      <c r="I140" s="51">
        <f>SUM(11.95*0.5)</f>
        <v>5.9749999999999996</v>
      </c>
      <c r="J140" s="51">
        <f>SUM(11.95*1.2)</f>
        <v>14.339999999999998</v>
      </c>
      <c r="K140" s="51"/>
      <c r="L140" s="51">
        <f>SUM(11.95*1.97)</f>
        <v>23.541499999999999</v>
      </c>
      <c r="N140" s="31" t="s">
        <v>134</v>
      </c>
      <c r="O140" s="3"/>
      <c r="P140" s="3"/>
      <c r="Q140" s="3"/>
      <c r="R140" s="3"/>
      <c r="S140" s="3"/>
      <c r="T140" s="3"/>
      <c r="U140" s="3"/>
      <c r="V140" s="3"/>
      <c r="W140" s="3"/>
      <c r="Y140" s="3"/>
      <c r="Z140" s="3"/>
      <c r="AA140" s="3"/>
      <c r="AB140" s="3"/>
      <c r="AC140" s="3"/>
      <c r="AD140" s="3"/>
      <c r="AE140" s="3"/>
      <c r="AF140" s="3"/>
      <c r="AG140" s="3"/>
      <c r="AH140" s="3"/>
    </row>
    <row r="141" spans="2:34" ht="17">
      <c r="C141" s="31" t="s">
        <v>79</v>
      </c>
      <c r="D141" s="70">
        <v>6.5</v>
      </c>
      <c r="E141" s="3"/>
      <c r="F141" s="3"/>
      <c r="G141" s="3"/>
      <c r="H141" s="3"/>
      <c r="I141" s="3"/>
      <c r="J141" s="3"/>
      <c r="K141" s="3"/>
      <c r="L141" s="3"/>
      <c r="N141" s="31" t="s">
        <v>135</v>
      </c>
      <c r="O141" s="3"/>
      <c r="P141" s="3"/>
      <c r="Q141" s="3"/>
      <c r="R141" s="3"/>
      <c r="S141" s="3"/>
      <c r="T141" s="3"/>
      <c r="U141" s="3"/>
      <c r="V141" s="3"/>
      <c r="W141" s="3"/>
      <c r="Y141" s="3"/>
      <c r="Z141" s="3"/>
      <c r="AA141" s="3"/>
      <c r="AB141" s="3"/>
      <c r="AC141" s="3"/>
      <c r="AD141" s="3"/>
      <c r="AE141" s="3"/>
      <c r="AF141" s="3"/>
      <c r="AG141" s="3"/>
      <c r="AH141" s="3"/>
    </row>
    <row r="142" spans="2:34" ht="17">
      <c r="C142" s="31" t="s">
        <v>49</v>
      </c>
      <c r="D142" s="44">
        <v>16.5</v>
      </c>
      <c r="E142" s="3" t="s">
        <v>14</v>
      </c>
      <c r="F142" s="3" t="s">
        <v>14</v>
      </c>
      <c r="G142" s="3" t="s">
        <v>14</v>
      </c>
      <c r="H142" s="3" t="s">
        <v>14</v>
      </c>
      <c r="I142" s="3" t="s">
        <v>14</v>
      </c>
      <c r="J142" s="3" t="s">
        <v>14</v>
      </c>
      <c r="K142" s="3" t="s">
        <v>14</v>
      </c>
      <c r="L142" s="3"/>
      <c r="N142" s="31" t="s">
        <v>136</v>
      </c>
      <c r="O142" s="3"/>
      <c r="P142" s="3" t="s">
        <v>14</v>
      </c>
      <c r="Q142" s="3" t="s">
        <v>14</v>
      </c>
      <c r="R142" s="3" t="s">
        <v>14</v>
      </c>
      <c r="S142" s="3" t="s">
        <v>14</v>
      </c>
      <c r="T142" s="3" t="s">
        <v>14</v>
      </c>
      <c r="U142" s="3" t="s">
        <v>14</v>
      </c>
      <c r="V142" s="3" t="s">
        <v>14</v>
      </c>
      <c r="W142" s="3"/>
      <c r="Y142" s="3" t="s">
        <v>14</v>
      </c>
      <c r="Z142" s="3" t="s">
        <v>14</v>
      </c>
      <c r="AA142" s="3" t="s">
        <v>14</v>
      </c>
      <c r="AB142" s="3" t="s">
        <v>14</v>
      </c>
      <c r="AC142" s="3" t="s">
        <v>14</v>
      </c>
      <c r="AD142" s="3" t="s">
        <v>14</v>
      </c>
      <c r="AE142" s="3" t="s">
        <v>14</v>
      </c>
      <c r="AF142" s="3" t="s">
        <v>14</v>
      </c>
      <c r="AG142" s="3" t="s">
        <v>14</v>
      </c>
      <c r="AH142" s="3"/>
    </row>
    <row r="143" spans="2:34" ht="17">
      <c r="B143" s="42" t="s">
        <v>130</v>
      </c>
      <c r="C143" s="41" t="s">
        <v>29</v>
      </c>
      <c r="D143" s="44">
        <v>320</v>
      </c>
      <c r="E143" s="3">
        <v>546</v>
      </c>
      <c r="F143" s="3">
        <v>6.4</v>
      </c>
      <c r="G143" s="3"/>
      <c r="H143" s="3"/>
      <c r="I143" s="51">
        <v>5.8</v>
      </c>
      <c r="J143" s="51">
        <v>124.18</v>
      </c>
      <c r="K143" s="51">
        <v>17.04</v>
      </c>
      <c r="L143" s="51">
        <v>14.56</v>
      </c>
      <c r="N143" s="31"/>
      <c r="O143" s="3"/>
      <c r="P143" s="3"/>
      <c r="Q143" s="3"/>
      <c r="R143" s="3"/>
      <c r="S143" s="3"/>
      <c r="T143" s="3"/>
      <c r="U143" s="3"/>
      <c r="V143" s="3"/>
      <c r="W143" s="3"/>
      <c r="Y143" s="3"/>
      <c r="Z143" s="3"/>
      <c r="AA143" s="3"/>
      <c r="AB143" s="3"/>
      <c r="AC143" s="3"/>
      <c r="AD143" s="3"/>
      <c r="AE143" s="3"/>
      <c r="AF143" s="3"/>
      <c r="AG143" s="3"/>
      <c r="AH143" s="3"/>
    </row>
    <row r="144" spans="2:34" ht="17">
      <c r="C144" s="31" t="s">
        <v>187</v>
      </c>
      <c r="D144" s="44">
        <v>4</v>
      </c>
      <c r="E144" s="3"/>
      <c r="F144" s="3"/>
      <c r="G144" s="3"/>
      <c r="H144" s="3"/>
      <c r="I144" s="3"/>
      <c r="J144" s="3"/>
      <c r="K144" s="3"/>
      <c r="L144" s="3"/>
      <c r="N144" s="31"/>
      <c r="O144" s="3"/>
      <c r="P144" s="3"/>
      <c r="Q144" s="3"/>
      <c r="R144" s="3"/>
      <c r="S144" s="3"/>
      <c r="T144" s="3"/>
      <c r="U144" s="3"/>
      <c r="V144" s="3"/>
      <c r="W144" s="3"/>
      <c r="Y144" s="3"/>
      <c r="Z144" s="3"/>
      <c r="AA144" s="3"/>
      <c r="AB144" s="3"/>
      <c r="AC144" s="3"/>
      <c r="AD144" s="3"/>
      <c r="AE144" s="3"/>
      <c r="AF144" s="3"/>
      <c r="AG144" s="3"/>
      <c r="AH144" s="3"/>
    </row>
    <row r="145" spans="3:34" ht="17">
      <c r="C145" s="31" t="s">
        <v>188</v>
      </c>
      <c r="D145" s="44">
        <v>4</v>
      </c>
      <c r="E145" s="3"/>
      <c r="F145" s="3"/>
      <c r="G145" s="3"/>
      <c r="H145" s="3"/>
      <c r="I145" s="3"/>
      <c r="J145" s="3"/>
      <c r="K145" s="3"/>
      <c r="L145" s="3"/>
      <c r="N145" s="31"/>
      <c r="O145" s="3"/>
      <c r="P145" s="3"/>
      <c r="Q145" s="3"/>
      <c r="R145" s="3"/>
      <c r="S145" s="3"/>
      <c r="T145" s="3"/>
      <c r="U145" s="3"/>
      <c r="V145" s="3"/>
      <c r="W145" s="3"/>
      <c r="Y145" s="3"/>
      <c r="Z145" s="3"/>
      <c r="AA145" s="3"/>
      <c r="AB145" s="3"/>
      <c r="AC145" s="3"/>
      <c r="AD145" s="3"/>
      <c r="AE145" s="3"/>
      <c r="AF145" s="3"/>
      <c r="AG145" s="3"/>
      <c r="AH145" s="3"/>
    </row>
    <row r="146" spans="3:34" ht="17">
      <c r="N146" s="31" t="s">
        <v>60</v>
      </c>
      <c r="O146" s="3"/>
      <c r="P146" s="3"/>
      <c r="Q146" s="3"/>
      <c r="R146" s="3"/>
      <c r="S146" s="3"/>
      <c r="T146" s="3"/>
      <c r="U146" s="3"/>
      <c r="V146" s="3"/>
      <c r="W146" s="3"/>
      <c r="Y146" s="3"/>
      <c r="Z146" s="3"/>
      <c r="AA146" s="3"/>
      <c r="AB146" s="3"/>
      <c r="AC146" s="3"/>
      <c r="AD146" s="3"/>
      <c r="AE146" s="3"/>
      <c r="AF146" s="3"/>
      <c r="AG146" s="3"/>
      <c r="AH146" s="3"/>
    </row>
    <row r="147" spans="3:34" ht="17">
      <c r="C147" s="31" t="s">
        <v>11</v>
      </c>
      <c r="D147" s="3"/>
      <c r="E147" s="3"/>
      <c r="F147" s="3"/>
      <c r="G147" s="3"/>
      <c r="H147" s="3"/>
      <c r="I147" s="3"/>
      <c r="J147" s="3"/>
      <c r="K147" s="3"/>
      <c r="L147" s="3"/>
      <c r="N147" s="31" t="s">
        <v>11</v>
      </c>
      <c r="O147" s="3"/>
      <c r="P147" s="3">
        <f>SUM(P134:P138)</f>
        <v>751.77399999999989</v>
      </c>
      <c r="Q147" s="3"/>
      <c r="R147" s="3"/>
      <c r="S147" s="3"/>
      <c r="T147" s="3"/>
      <c r="U147" s="3"/>
      <c r="V147" s="3"/>
      <c r="W147" s="3"/>
      <c r="Y147" s="3" t="s">
        <v>11</v>
      </c>
      <c r="Z147" s="3"/>
      <c r="AA147" s="3"/>
      <c r="AB147" s="3"/>
      <c r="AC147" s="3"/>
      <c r="AD147" s="3"/>
      <c r="AE147" s="3"/>
      <c r="AF147" s="3"/>
      <c r="AG147" s="3"/>
      <c r="AH147" s="3"/>
    </row>
    <row r="148" spans="3:34">
      <c r="C148" s="31"/>
      <c r="D148" s="3"/>
      <c r="E148" s="3"/>
      <c r="F148" s="3"/>
      <c r="G148" s="3"/>
      <c r="H148" s="3"/>
      <c r="I148" s="3"/>
      <c r="J148" s="3"/>
      <c r="K148" s="3"/>
      <c r="L148" s="3"/>
      <c r="N148" s="31"/>
      <c r="O148" s="3"/>
      <c r="P148" s="3"/>
      <c r="Q148" s="3"/>
      <c r="R148" s="3"/>
      <c r="S148" s="3"/>
      <c r="T148" s="3"/>
      <c r="U148" s="3"/>
      <c r="V148" s="3"/>
      <c r="W148" s="3"/>
      <c r="Y148" s="3"/>
      <c r="Z148" s="3"/>
      <c r="AA148" s="3"/>
      <c r="AB148" s="3"/>
      <c r="AC148" s="3"/>
      <c r="AD148" s="3"/>
      <c r="AE148" s="3"/>
      <c r="AF148" s="3"/>
      <c r="AG148" s="3"/>
      <c r="AH148" s="3"/>
    </row>
    <row r="149" spans="3:34" ht="35" thickBot="1">
      <c r="C149" s="31" t="s">
        <v>243</v>
      </c>
      <c r="N149" s="13"/>
      <c r="O149" s="13"/>
      <c r="P149" s="13"/>
      <c r="Q149" s="13"/>
      <c r="R149" s="13"/>
      <c r="S149" s="13"/>
      <c r="T149" s="13"/>
      <c r="U149" s="13"/>
      <c r="V149" s="13"/>
      <c r="W149" s="13"/>
      <c r="Y149" s="13"/>
      <c r="Z149" s="13"/>
      <c r="AA149" s="13"/>
      <c r="AB149" s="13"/>
      <c r="AC149" s="13"/>
      <c r="AD149" s="13"/>
      <c r="AE149" s="13"/>
      <c r="AF149" s="13"/>
      <c r="AG149" s="13"/>
      <c r="AH149" s="13"/>
    </row>
    <row r="150" spans="3:34" ht="17">
      <c r="C150" s="31" t="s">
        <v>191</v>
      </c>
      <c r="D150" s="1">
        <v>791</v>
      </c>
    </row>
    <row r="151" spans="3:34" ht="17">
      <c r="C151" s="31" t="s">
        <v>192</v>
      </c>
      <c r="D151" s="1">
        <v>294</v>
      </c>
    </row>
    <row r="152" spans="3:34" ht="17">
      <c r="C152" s="31" t="s">
        <v>236</v>
      </c>
      <c r="D152" s="1">
        <v>348</v>
      </c>
    </row>
    <row r="153" spans="3:34" ht="17">
      <c r="C153" s="31" t="s">
        <v>237</v>
      </c>
      <c r="D153" s="1">
        <v>1190</v>
      </c>
    </row>
    <row r="154" spans="3:34">
      <c r="C154" s="31"/>
      <c r="D154" s="1"/>
    </row>
    <row r="155" spans="3:34" ht="17">
      <c r="C155" s="31" t="s">
        <v>242</v>
      </c>
      <c r="D155" s="1"/>
    </row>
    <row r="156" spans="3:34" ht="17">
      <c r="C156" s="31" t="s">
        <v>238</v>
      </c>
      <c r="D156" s="1">
        <v>150</v>
      </c>
    </row>
    <row r="157" spans="3:34" ht="17">
      <c r="C157" s="31" t="s">
        <v>239</v>
      </c>
      <c r="D157" s="3">
        <v>63</v>
      </c>
    </row>
    <row r="158" spans="3:34" ht="17">
      <c r="C158" s="31" t="s">
        <v>240</v>
      </c>
      <c r="D158" s="3">
        <v>207</v>
      </c>
    </row>
    <row r="159" spans="3:34" ht="17">
      <c r="C159" s="31" t="s">
        <v>241</v>
      </c>
      <c r="D159" s="3">
        <v>241</v>
      </c>
    </row>
    <row r="160" spans="3:34" ht="17" thickBot="1">
      <c r="C160" s="13"/>
      <c r="D160" s="13"/>
      <c r="E160" s="13"/>
      <c r="F160" s="13"/>
      <c r="G160" s="13"/>
      <c r="H160" s="13"/>
      <c r="I160" s="13"/>
      <c r="J160" s="13"/>
      <c r="K160" s="13"/>
      <c r="L160" s="13"/>
    </row>
    <row r="161" spans="3:34" ht="60">
      <c r="C161" s="23" t="s">
        <v>44</v>
      </c>
      <c r="D161" s="24" t="s">
        <v>46</v>
      </c>
      <c r="E161" s="24" t="s">
        <v>5</v>
      </c>
      <c r="F161" s="24" t="s">
        <v>22</v>
      </c>
      <c r="G161" s="24" t="s">
        <v>21</v>
      </c>
      <c r="H161" s="24" t="s">
        <v>20</v>
      </c>
      <c r="I161" s="24" t="s">
        <v>6</v>
      </c>
      <c r="J161" s="24" t="s">
        <v>24</v>
      </c>
      <c r="K161" s="24" t="s">
        <v>16</v>
      </c>
      <c r="L161" s="24" t="s">
        <v>9</v>
      </c>
      <c r="N161" s="23" t="s">
        <v>44</v>
      </c>
      <c r="O161" s="24" t="s">
        <v>46</v>
      </c>
      <c r="P161" s="24" t="s">
        <v>5</v>
      </c>
      <c r="Q161" s="24" t="s">
        <v>22</v>
      </c>
      <c r="R161" s="24" t="s">
        <v>21</v>
      </c>
      <c r="S161" s="24" t="s">
        <v>20</v>
      </c>
      <c r="T161" s="24" t="s">
        <v>6</v>
      </c>
      <c r="U161" s="24" t="s">
        <v>24</v>
      </c>
      <c r="V161" s="24" t="s">
        <v>16</v>
      </c>
      <c r="W161" s="24" t="s">
        <v>9</v>
      </c>
      <c r="Y161" s="23" t="s">
        <v>170</v>
      </c>
      <c r="Z161" s="24" t="s">
        <v>46</v>
      </c>
      <c r="AA161" s="24" t="s">
        <v>5</v>
      </c>
      <c r="AB161" s="24" t="s">
        <v>22</v>
      </c>
      <c r="AC161" s="24" t="s">
        <v>21</v>
      </c>
      <c r="AD161" s="24" t="s">
        <v>20</v>
      </c>
      <c r="AE161" s="24" t="s">
        <v>6</v>
      </c>
      <c r="AF161" s="24" t="s">
        <v>24</v>
      </c>
      <c r="AG161" s="24" t="s">
        <v>16</v>
      </c>
      <c r="AH161" s="24" t="s">
        <v>9</v>
      </c>
    </row>
    <row r="162" spans="3:34" ht="34">
      <c r="C162" s="4" t="s">
        <v>224</v>
      </c>
      <c r="D162" s="3" t="s">
        <v>14</v>
      </c>
      <c r="E162" s="3" t="s">
        <v>14</v>
      </c>
      <c r="F162" s="3" t="s">
        <v>14</v>
      </c>
      <c r="G162" s="3" t="s">
        <v>14</v>
      </c>
      <c r="H162" s="3" t="s">
        <v>14</v>
      </c>
      <c r="I162" s="3" t="s">
        <v>14</v>
      </c>
      <c r="J162" s="3" t="s">
        <v>14</v>
      </c>
      <c r="K162" s="3" t="s">
        <v>14</v>
      </c>
      <c r="L162" s="3">
        <v>2</v>
      </c>
      <c r="N162" s="75" t="s">
        <v>200</v>
      </c>
      <c r="Y162" s="2" t="s">
        <v>171</v>
      </c>
      <c r="Z162" s="49">
        <v>28</v>
      </c>
      <c r="AA162" s="49">
        <v>160</v>
      </c>
      <c r="AB162" s="49">
        <v>14</v>
      </c>
      <c r="AC162" s="49">
        <v>1</v>
      </c>
      <c r="AD162" s="49"/>
      <c r="AE162" s="49">
        <v>1</v>
      </c>
      <c r="AF162" s="49">
        <v>6</v>
      </c>
      <c r="AG162" s="49">
        <v>4</v>
      </c>
      <c r="AH162" s="6">
        <v>6</v>
      </c>
    </row>
    <row r="163" spans="3:34" ht="34">
      <c r="C163" s="31" t="s">
        <v>83</v>
      </c>
      <c r="D163" s="3" t="s">
        <v>94</v>
      </c>
      <c r="E163" s="3"/>
      <c r="F163" s="3"/>
      <c r="G163" s="3"/>
      <c r="H163" s="3"/>
      <c r="I163" s="3"/>
      <c r="J163" s="3"/>
      <c r="K163" s="3"/>
      <c r="L163" s="3"/>
      <c r="N163" s="77" t="s">
        <v>157</v>
      </c>
      <c r="O163" s="78"/>
      <c r="X163" s="42" t="s">
        <v>147</v>
      </c>
      <c r="Y163" s="2" t="s">
        <v>174</v>
      </c>
      <c r="Z163" s="49">
        <v>469</v>
      </c>
      <c r="AA163" s="49">
        <f>SUM(469/28*AA162)</f>
        <v>2680</v>
      </c>
      <c r="AB163" s="49">
        <f>SUM(469/28*AB162)</f>
        <v>234.5</v>
      </c>
      <c r="AC163" s="49">
        <f>SUM(469/28*AC162)</f>
        <v>16.75</v>
      </c>
      <c r="AD163" s="49"/>
      <c r="AE163" s="49">
        <f>SUM(469/28*AE162)</f>
        <v>16.75</v>
      </c>
      <c r="AF163" s="49">
        <f>SUM(469/28*AF162)</f>
        <v>100.5</v>
      </c>
      <c r="AG163" s="49">
        <f>SUM(469/28*AG162)</f>
        <v>67</v>
      </c>
      <c r="AH163" s="49">
        <f>SUM(469/28*AH162)</f>
        <v>100.5</v>
      </c>
    </row>
    <row r="164" spans="3:34" ht="17">
      <c r="C164" s="31" t="s">
        <v>84</v>
      </c>
      <c r="D164" s="3" t="s">
        <v>95</v>
      </c>
      <c r="E164" s="3"/>
      <c r="F164" s="3"/>
      <c r="G164" s="3"/>
      <c r="H164" s="3"/>
      <c r="I164" s="3"/>
      <c r="J164" s="3"/>
      <c r="K164" s="3"/>
      <c r="L164" s="3"/>
      <c r="N164" s="79" t="s">
        <v>232</v>
      </c>
      <c r="O164" s="78">
        <v>250</v>
      </c>
      <c r="Y164" s="31" t="s">
        <v>110</v>
      </c>
      <c r="Z164" s="3">
        <v>30</v>
      </c>
      <c r="AA164" s="3">
        <v>240</v>
      </c>
      <c r="AB164" s="3">
        <v>10</v>
      </c>
      <c r="AC164" s="49"/>
      <c r="AD164" s="49"/>
      <c r="AE164" s="49"/>
      <c r="AF164" s="49"/>
      <c r="AG164" s="49"/>
      <c r="AH164" s="6"/>
    </row>
    <row r="165" spans="3:34" ht="17">
      <c r="C165" s="31" t="s">
        <v>126</v>
      </c>
      <c r="D165">
        <v>150</v>
      </c>
      <c r="E165" s="3">
        <v>25</v>
      </c>
      <c r="F165" s="3">
        <v>0.25</v>
      </c>
      <c r="G165" s="3"/>
      <c r="H165" s="3"/>
      <c r="I165" s="3">
        <v>1.34</v>
      </c>
      <c r="J165" s="3">
        <v>6</v>
      </c>
      <c r="K165" s="3"/>
      <c r="L165" s="3">
        <v>1.4</v>
      </c>
      <c r="N165" s="79" t="s">
        <v>49</v>
      </c>
      <c r="O165" s="78">
        <v>5</v>
      </c>
      <c r="Y165" s="2" t="s">
        <v>72</v>
      </c>
      <c r="Z165" s="49">
        <f>SUM(Z163+Z164)</f>
        <v>499</v>
      </c>
      <c r="AA165" s="49">
        <f>SUM(AA163+AA164)</f>
        <v>2920</v>
      </c>
      <c r="AB165" s="49">
        <v>244.5</v>
      </c>
      <c r="AC165" s="49">
        <f>SUM(AC162+AC163)</f>
        <v>17.75</v>
      </c>
      <c r="AD165" s="49"/>
      <c r="AE165" s="49">
        <f>SUM(AE163:AE164)</f>
        <v>16.75</v>
      </c>
      <c r="AF165" s="49">
        <f>SUM(AF163:AF164)</f>
        <v>100.5</v>
      </c>
      <c r="AG165" s="49">
        <f>SUM(AG163:AG164)</f>
        <v>67</v>
      </c>
      <c r="AH165" s="49">
        <f>SUM(AH163:AH164)</f>
        <v>100.5</v>
      </c>
    </row>
    <row r="166" spans="3:34" ht="17">
      <c r="C166" s="31" t="s">
        <v>69</v>
      </c>
      <c r="D166" s="3" t="s">
        <v>80</v>
      </c>
      <c r="E166" s="3"/>
      <c r="F166" s="3"/>
      <c r="G166" s="3"/>
      <c r="H166" s="3"/>
      <c r="I166" s="3"/>
      <c r="J166" s="3"/>
      <c r="K166" s="3"/>
      <c r="L166" s="3"/>
      <c r="N166" s="79" t="s">
        <v>198</v>
      </c>
      <c r="O166" s="78">
        <v>13</v>
      </c>
      <c r="Y166" s="2"/>
      <c r="Z166" s="49">
        <v>28</v>
      </c>
      <c r="AA166" s="50">
        <f>SUM($AA165/16.8)</f>
        <v>173.8095238095238</v>
      </c>
      <c r="AB166" s="49">
        <f>SUM($AB165/16.8)</f>
        <v>14.553571428571429</v>
      </c>
      <c r="AC166" s="49">
        <v>1</v>
      </c>
      <c r="AD166" s="49" t="s">
        <v>14</v>
      </c>
      <c r="AE166" s="49">
        <v>1</v>
      </c>
      <c r="AF166" s="49">
        <v>6</v>
      </c>
      <c r="AG166" s="49">
        <f>SUM($AG164:$AG165)</f>
        <v>67</v>
      </c>
      <c r="AH166" s="49">
        <v>6</v>
      </c>
    </row>
    <row r="167" spans="3:34" ht="17">
      <c r="C167" s="31"/>
      <c r="D167" s="35"/>
      <c r="E167" s="3"/>
      <c r="F167" s="3"/>
      <c r="G167" s="3"/>
      <c r="H167" s="3"/>
      <c r="I167" s="3"/>
      <c r="J167" s="3"/>
      <c r="K167" s="3"/>
      <c r="L167" s="3"/>
      <c r="N167" s="79" t="s">
        <v>199</v>
      </c>
      <c r="O167" s="78">
        <v>238</v>
      </c>
      <c r="Y167" s="2" t="s">
        <v>178</v>
      </c>
      <c r="Z167" s="2">
        <v>28</v>
      </c>
      <c r="AA167" s="2">
        <v>174</v>
      </c>
      <c r="AB167" s="2">
        <v>14.6</v>
      </c>
      <c r="AC167" s="2">
        <v>1</v>
      </c>
      <c r="AD167" s="2"/>
      <c r="AE167" s="2">
        <v>1</v>
      </c>
      <c r="AF167" s="2">
        <v>6</v>
      </c>
      <c r="AG167" s="2">
        <v>4</v>
      </c>
      <c r="AH167" s="2">
        <v>6</v>
      </c>
    </row>
    <row r="168" spans="3:34" ht="17">
      <c r="C168" s="31" t="s">
        <v>49</v>
      </c>
      <c r="D168" s="39" t="s">
        <v>245</v>
      </c>
      <c r="E168" s="3"/>
      <c r="F168" s="3"/>
      <c r="G168" s="3"/>
      <c r="H168" s="3"/>
      <c r="I168" s="3"/>
      <c r="J168" s="3"/>
      <c r="K168" s="3"/>
      <c r="L168" s="3"/>
      <c r="N168" s="79" t="s">
        <v>78</v>
      </c>
      <c r="O168" s="78">
        <v>2</v>
      </c>
      <c r="Y168" s="2" t="s">
        <v>173</v>
      </c>
      <c r="Z168" s="2"/>
      <c r="AA168" s="2"/>
      <c r="AB168" s="2"/>
      <c r="AC168" s="2"/>
      <c r="AD168" s="2"/>
      <c r="AE168" s="2"/>
      <c r="AF168" s="2"/>
      <c r="AG168" s="2"/>
    </row>
    <row r="169" spans="3:34" ht="17">
      <c r="C169" s="31" t="s">
        <v>90</v>
      </c>
      <c r="D169" s="3" t="s">
        <v>96</v>
      </c>
      <c r="E169" s="3"/>
      <c r="F169" s="3"/>
      <c r="G169" s="3"/>
      <c r="H169" s="3"/>
      <c r="I169" s="3"/>
      <c r="J169" s="3"/>
      <c r="K169" s="3"/>
      <c r="L169" s="3"/>
      <c r="N169" s="79" t="s">
        <v>201</v>
      </c>
      <c r="O169" s="78">
        <v>5</v>
      </c>
      <c r="Y169" s="2" t="s">
        <v>169</v>
      </c>
      <c r="Z169" s="2">
        <v>446</v>
      </c>
      <c r="AA169" s="2"/>
      <c r="AB169" s="2"/>
      <c r="AC169" s="2"/>
      <c r="AD169" s="2"/>
      <c r="AE169" s="2"/>
      <c r="AF169" s="2"/>
      <c r="AG169" s="2"/>
      <c r="AH169" s="6"/>
    </row>
    <row r="170" spans="3:34" ht="17">
      <c r="C170" s="31" t="s">
        <v>85</v>
      </c>
      <c r="D170" s="3" t="s">
        <v>64</v>
      </c>
      <c r="E170" s="3"/>
      <c r="F170" s="3"/>
      <c r="G170" s="3"/>
      <c r="H170" s="3"/>
      <c r="I170" s="3"/>
      <c r="J170" s="3"/>
      <c r="K170" s="3"/>
      <c r="L170" s="3"/>
      <c r="N170" s="79" t="s">
        <v>202</v>
      </c>
      <c r="O170" s="78">
        <v>1</v>
      </c>
      <c r="Y170" s="2"/>
      <c r="Z170" s="2"/>
      <c r="AA170" s="2"/>
      <c r="AB170" s="2"/>
      <c r="AC170" s="2"/>
      <c r="AD170" s="2"/>
      <c r="AE170" s="2"/>
      <c r="AF170" s="2"/>
      <c r="AG170" s="2"/>
      <c r="AH170" s="6"/>
    </row>
    <row r="171" spans="3:34" ht="34">
      <c r="C171" s="31" t="s">
        <v>86</v>
      </c>
      <c r="D171" s="3" t="s">
        <v>97</v>
      </c>
      <c r="E171" s="3"/>
      <c r="F171" s="3"/>
      <c r="G171" s="3"/>
      <c r="H171" s="3"/>
      <c r="I171" s="3"/>
      <c r="J171" s="3"/>
      <c r="K171" s="3"/>
      <c r="L171" s="3"/>
      <c r="N171" s="79" t="s">
        <v>203</v>
      </c>
      <c r="O171" s="78">
        <v>34</v>
      </c>
      <c r="Y171" s="48" t="s">
        <v>175</v>
      </c>
      <c r="Z171" s="48">
        <f>SUM(469/446)</f>
        <v>1.0515695067264574</v>
      </c>
      <c r="AA171" s="87" t="s">
        <v>177</v>
      </c>
      <c r="AB171" s="87"/>
      <c r="AC171" s="87"/>
      <c r="AD171" s="87"/>
      <c r="AE171" s="87"/>
      <c r="AF171" s="87"/>
      <c r="AG171" s="87"/>
      <c r="AH171" s="87"/>
    </row>
    <row r="172" spans="3:34" ht="34">
      <c r="C172" s="31" t="s">
        <v>87</v>
      </c>
      <c r="D172" s="3" t="s">
        <v>64</v>
      </c>
      <c r="E172" s="3"/>
      <c r="F172" s="3"/>
      <c r="G172" s="3"/>
      <c r="H172" s="3"/>
      <c r="I172" s="3"/>
      <c r="J172" s="3"/>
      <c r="K172" s="3"/>
      <c r="L172" s="3"/>
      <c r="N172" s="79" t="s">
        <v>204</v>
      </c>
      <c r="O172" s="78">
        <v>335</v>
      </c>
      <c r="Y172" s="2"/>
      <c r="Z172" s="2"/>
      <c r="AA172" s="2"/>
      <c r="AB172" s="2"/>
      <c r="AC172" s="2"/>
      <c r="AD172" s="2"/>
      <c r="AE172" s="2"/>
      <c r="AF172" s="2"/>
      <c r="AG172" s="2"/>
    </row>
    <row r="173" spans="3:34" ht="34">
      <c r="C173" s="31" t="s">
        <v>88</v>
      </c>
      <c r="D173" s="3" t="s">
        <v>98</v>
      </c>
      <c r="E173" s="3"/>
      <c r="F173" s="3"/>
      <c r="G173" s="3"/>
      <c r="H173" s="3"/>
      <c r="I173" s="3"/>
      <c r="J173" s="3"/>
      <c r="K173" s="3"/>
      <c r="L173" s="3"/>
      <c r="N173" s="4" t="s">
        <v>100</v>
      </c>
      <c r="Y173" s="2"/>
      <c r="Z173" s="2"/>
      <c r="AA173" s="2"/>
      <c r="AB173" s="2"/>
      <c r="AC173" s="2"/>
      <c r="AD173" s="2"/>
      <c r="AE173" s="2"/>
      <c r="AF173" s="2"/>
      <c r="AG173" s="2"/>
    </row>
    <row r="174" spans="3:34" ht="51">
      <c r="C174" s="31" t="s">
        <v>89</v>
      </c>
      <c r="D174" s="3" t="s">
        <v>68</v>
      </c>
      <c r="E174" s="3"/>
      <c r="F174" s="3"/>
      <c r="G174" s="3"/>
      <c r="H174" s="3"/>
      <c r="I174" s="3"/>
      <c r="J174" s="3"/>
      <c r="K174" s="3"/>
      <c r="L174" s="3"/>
      <c r="N174" s="3" t="s">
        <v>220</v>
      </c>
      <c r="O174" s="78">
        <v>56</v>
      </c>
    </row>
    <row r="175" spans="3:34" ht="17">
      <c r="C175" s="31" t="s">
        <v>91</v>
      </c>
      <c r="D175" s="3" t="s">
        <v>64</v>
      </c>
      <c r="E175" s="3"/>
      <c r="F175" s="3"/>
      <c r="G175" s="3"/>
      <c r="H175" s="3"/>
      <c r="I175" s="3"/>
      <c r="J175" s="3"/>
      <c r="K175" s="3"/>
      <c r="L175" s="3"/>
      <c r="N175" s="3" t="s">
        <v>205</v>
      </c>
      <c r="O175" s="78">
        <v>9</v>
      </c>
    </row>
    <row r="176" spans="3:34" ht="17">
      <c r="C176" s="31" t="s">
        <v>92</v>
      </c>
      <c r="D176" s="3" t="s">
        <v>82</v>
      </c>
      <c r="E176" s="3"/>
      <c r="F176" s="3"/>
      <c r="G176" s="3"/>
      <c r="H176" s="3"/>
      <c r="I176" s="3"/>
      <c r="J176" s="3"/>
      <c r="K176" s="3"/>
      <c r="L176" s="3"/>
      <c r="N176" s="3" t="s">
        <v>102</v>
      </c>
      <c r="O176">
        <v>43</v>
      </c>
    </row>
    <row r="177" spans="2:34" ht="34">
      <c r="C177" s="31" t="s">
        <v>93</v>
      </c>
      <c r="D177" s="3" t="s">
        <v>99</v>
      </c>
      <c r="E177" s="3"/>
      <c r="F177" s="3"/>
      <c r="G177" s="3"/>
      <c r="H177" s="3"/>
      <c r="I177" s="3"/>
      <c r="J177" s="3"/>
      <c r="K177" s="3"/>
      <c r="L177" s="3"/>
      <c r="N177" s="3" t="s">
        <v>221</v>
      </c>
      <c r="O177" s="78">
        <v>43</v>
      </c>
      <c r="Z177" s="49">
        <v>28</v>
      </c>
      <c r="AA177" s="50">
        <f>SUM(AA176/16.8)</f>
        <v>0</v>
      </c>
      <c r="AB177" s="49">
        <f>SUM(AB176/16.8)</f>
        <v>0</v>
      </c>
      <c r="AC177" s="49">
        <v>1</v>
      </c>
      <c r="AD177" s="49" t="s">
        <v>14</v>
      </c>
      <c r="AE177" s="49">
        <v>1</v>
      </c>
      <c r="AF177" s="49">
        <f>SUM(AF175:AF176)</f>
        <v>0</v>
      </c>
      <c r="AG177" s="49">
        <f>SUM(AG175:AG176)</f>
        <v>0</v>
      </c>
      <c r="AH177" s="49">
        <f>SUM(AH175:AH176)</f>
        <v>0</v>
      </c>
    </row>
    <row r="178" spans="2:34" ht="34">
      <c r="C178" s="31"/>
      <c r="D178" s="3"/>
      <c r="E178" s="3"/>
      <c r="F178" s="3"/>
      <c r="G178" s="3"/>
      <c r="H178" s="3"/>
      <c r="I178" s="3"/>
      <c r="J178" s="3"/>
      <c r="K178" s="3"/>
      <c r="L178" s="3"/>
      <c r="N178" s="3" t="s">
        <v>222</v>
      </c>
      <c r="O178" s="78">
        <v>5</v>
      </c>
    </row>
    <row r="179" spans="2:34" ht="17">
      <c r="C179" s="31" t="s">
        <v>14</v>
      </c>
      <c r="D179" s="3" t="s">
        <v>14</v>
      </c>
      <c r="E179" s="3" t="s">
        <v>14</v>
      </c>
      <c r="F179" s="3" t="s">
        <v>14</v>
      </c>
      <c r="G179" s="3" t="s">
        <v>14</v>
      </c>
      <c r="H179" s="3" t="s">
        <v>14</v>
      </c>
      <c r="I179" s="3" t="s">
        <v>14</v>
      </c>
      <c r="J179" s="3" t="s">
        <v>14</v>
      </c>
      <c r="K179" s="3" t="s">
        <v>14</v>
      </c>
      <c r="L179" s="3"/>
    </row>
    <row r="180" spans="2:34" ht="17">
      <c r="C180" s="31" t="s">
        <v>11</v>
      </c>
      <c r="D180" s="3"/>
      <c r="E180" s="3"/>
      <c r="F180" s="3"/>
      <c r="G180" s="3"/>
      <c r="H180" s="3"/>
      <c r="I180" s="3"/>
      <c r="J180" s="3"/>
      <c r="K180" s="3"/>
      <c r="L180" s="3"/>
    </row>
    <row r="181" spans="2:34" ht="35" thickBot="1">
      <c r="C181" s="13"/>
      <c r="D181" s="13"/>
      <c r="E181" s="13"/>
      <c r="F181" s="13"/>
      <c r="G181" s="13"/>
      <c r="H181" s="13"/>
      <c r="I181" s="13"/>
      <c r="J181" s="13"/>
      <c r="K181" s="13"/>
      <c r="L181" s="13"/>
      <c r="N181" s="20"/>
      <c r="X181" t="s">
        <v>172</v>
      </c>
      <c r="Y181" s="2" t="s">
        <v>171</v>
      </c>
      <c r="Z181" s="49">
        <v>28</v>
      </c>
      <c r="AA181" s="49">
        <v>160</v>
      </c>
      <c r="AB181" s="49">
        <v>14</v>
      </c>
      <c r="AC181" s="49">
        <v>1</v>
      </c>
      <c r="AD181" s="49"/>
      <c r="AE181" s="49">
        <v>1</v>
      </c>
      <c r="AF181" s="49">
        <v>6</v>
      </c>
      <c r="AG181" s="49">
        <v>4</v>
      </c>
      <c r="AH181" s="6">
        <v>6</v>
      </c>
    </row>
    <row r="183" spans="2:34">
      <c r="X183" s="52" t="s">
        <v>147</v>
      </c>
      <c r="Y183" s="53" t="s">
        <v>148</v>
      </c>
      <c r="Z183" s="53" t="s">
        <v>149</v>
      </c>
      <c r="AA183" s="53">
        <v>567</v>
      </c>
      <c r="AB183" s="53">
        <v>50</v>
      </c>
      <c r="AC183" s="53"/>
      <c r="AD183" s="53"/>
      <c r="AE183" s="53"/>
      <c r="AF183" s="53">
        <v>16.670000000000002</v>
      </c>
      <c r="AG183" s="53">
        <v>13.3</v>
      </c>
      <c r="AH183" s="53">
        <v>23.33</v>
      </c>
    </row>
    <row r="184" spans="2:34" ht="17">
      <c r="B184" s="42" t="s">
        <v>130</v>
      </c>
      <c r="C184" s="41" t="s">
        <v>131</v>
      </c>
      <c r="D184" s="44">
        <v>100</v>
      </c>
      <c r="E184" s="3">
        <v>77</v>
      </c>
      <c r="F184" s="3">
        <v>0.9</v>
      </c>
      <c r="G184" s="3"/>
      <c r="H184" s="3"/>
      <c r="I184" s="3">
        <v>0.82</v>
      </c>
      <c r="J184" s="3">
        <v>17.489999999999998</v>
      </c>
      <c r="K184" s="3">
        <v>2.4</v>
      </c>
      <c r="L184" s="3">
        <v>2.0499999999999998</v>
      </c>
    </row>
    <row r="185" spans="2:34" ht="42" customHeight="1" thickBot="1">
      <c r="B185" s="80" t="s">
        <v>129</v>
      </c>
      <c r="C185" s="15" t="s">
        <v>128</v>
      </c>
      <c r="D185" s="15">
        <v>15</v>
      </c>
      <c r="E185" s="15">
        <v>124</v>
      </c>
      <c r="F185" s="15">
        <v>14</v>
      </c>
      <c r="G185" s="15"/>
      <c r="H185" s="15"/>
      <c r="I185" s="15"/>
      <c r="J185" s="15"/>
      <c r="K185" s="15"/>
      <c r="L185" s="15">
        <v>0</v>
      </c>
      <c r="M185" s="12"/>
      <c r="N185" s="12"/>
      <c r="O185" s="12"/>
      <c r="P185" s="12"/>
      <c r="Q185" s="12"/>
      <c r="R185" s="12"/>
      <c r="S185" s="12"/>
      <c r="T185" s="12"/>
      <c r="U185" s="12"/>
      <c r="V185" s="12"/>
      <c r="W185" s="12"/>
      <c r="X185" s="12"/>
      <c r="Y185" s="12"/>
      <c r="Z185" s="12"/>
      <c r="AA185" s="12"/>
      <c r="AB185" s="12"/>
      <c r="AC185" s="12"/>
      <c r="AD185" s="12"/>
      <c r="AE185" s="12"/>
      <c r="AF185" s="12"/>
      <c r="AG185" s="12"/>
      <c r="AH185" s="12"/>
    </row>
    <row r="189" spans="2:34" ht="46" customHeight="1">
      <c r="C189" s="23" t="s">
        <v>44</v>
      </c>
      <c r="D189" s="24" t="s">
        <v>46</v>
      </c>
      <c r="E189" s="24" t="s">
        <v>5</v>
      </c>
      <c r="F189" s="24" t="s">
        <v>22</v>
      </c>
      <c r="G189" s="24" t="s">
        <v>21</v>
      </c>
      <c r="H189" s="24" t="s">
        <v>20</v>
      </c>
      <c r="I189" s="24" t="s">
        <v>6</v>
      </c>
      <c r="J189" s="24" t="s">
        <v>24</v>
      </c>
      <c r="K189" s="24" t="s">
        <v>16</v>
      </c>
      <c r="L189" s="24" t="s">
        <v>9</v>
      </c>
      <c r="N189" s="23" t="s">
        <v>44</v>
      </c>
      <c r="O189" s="24" t="s">
        <v>46</v>
      </c>
      <c r="P189" s="24" t="s">
        <v>5</v>
      </c>
      <c r="Q189" s="24" t="s">
        <v>22</v>
      </c>
      <c r="R189" s="24" t="s">
        <v>21</v>
      </c>
      <c r="S189" s="24" t="s">
        <v>20</v>
      </c>
      <c r="T189" s="24" t="s">
        <v>6</v>
      </c>
      <c r="U189" s="24" t="s">
        <v>24</v>
      </c>
      <c r="V189" s="24" t="s">
        <v>16</v>
      </c>
      <c r="W189" s="24" t="s">
        <v>9</v>
      </c>
      <c r="Y189" s="23" t="s">
        <v>44</v>
      </c>
      <c r="Z189" s="24" t="s">
        <v>46</v>
      </c>
      <c r="AA189" s="24" t="s">
        <v>5</v>
      </c>
      <c r="AB189" s="24" t="s">
        <v>22</v>
      </c>
      <c r="AC189" s="24" t="s">
        <v>21</v>
      </c>
      <c r="AD189" s="24" t="s">
        <v>20</v>
      </c>
      <c r="AE189" s="24" t="s">
        <v>6</v>
      </c>
    </row>
    <row r="190" spans="2:34" ht="40">
      <c r="C190" s="32" t="s">
        <v>216</v>
      </c>
      <c r="D190" s="3" t="s">
        <v>14</v>
      </c>
      <c r="E190" s="3" t="s">
        <v>14</v>
      </c>
      <c r="F190" s="3" t="s">
        <v>14</v>
      </c>
      <c r="G190" s="3" t="s">
        <v>14</v>
      </c>
      <c r="H190" s="3" t="s">
        <v>14</v>
      </c>
      <c r="I190" s="3" t="s">
        <v>14</v>
      </c>
      <c r="J190" s="3" t="s">
        <v>14</v>
      </c>
      <c r="K190" s="3" t="s">
        <v>14</v>
      </c>
      <c r="L190" s="3"/>
      <c r="N190" s="32" t="s">
        <v>231</v>
      </c>
      <c r="O190" s="3"/>
      <c r="P190" s="3" t="s">
        <v>14</v>
      </c>
      <c r="Q190" s="3" t="s">
        <v>14</v>
      </c>
      <c r="R190" s="3" t="s">
        <v>14</v>
      </c>
      <c r="S190" s="3" t="s">
        <v>14</v>
      </c>
      <c r="T190" s="3" t="s">
        <v>14</v>
      </c>
      <c r="U190" s="3" t="s">
        <v>14</v>
      </c>
      <c r="V190" s="3" t="s">
        <v>14</v>
      </c>
      <c r="W190" s="3">
        <v>2</v>
      </c>
      <c r="Y190" s="4" t="s">
        <v>233</v>
      </c>
      <c r="Z190" s="3"/>
      <c r="AA190" s="3"/>
      <c r="AB190" s="3"/>
      <c r="AC190" s="3"/>
      <c r="AD190" s="3"/>
      <c r="AE190" s="3"/>
    </row>
    <row r="191" spans="2:34" ht="34">
      <c r="C191" s="31" t="s">
        <v>217</v>
      </c>
      <c r="D191" s="3">
        <v>37</v>
      </c>
      <c r="E191" s="3"/>
      <c r="F191" s="3"/>
      <c r="G191" s="3"/>
      <c r="H191" s="3"/>
      <c r="I191" s="3"/>
      <c r="J191" s="3"/>
      <c r="K191" s="3"/>
      <c r="L191" s="3"/>
      <c r="N191" s="31" t="s">
        <v>247</v>
      </c>
      <c r="O191" s="3">
        <v>311</v>
      </c>
      <c r="P191" s="3"/>
      <c r="Q191" s="3"/>
      <c r="R191" s="3"/>
      <c r="S191" s="3"/>
      <c r="T191" s="3"/>
      <c r="U191" s="3"/>
      <c r="V191" s="3"/>
      <c r="W191" s="3"/>
      <c r="Y191" s="34" t="s">
        <v>41</v>
      </c>
      <c r="Z191" s="3">
        <v>50</v>
      </c>
      <c r="AA191" s="3"/>
      <c r="AB191" s="3"/>
      <c r="AC191" s="3"/>
      <c r="AD191" s="3"/>
      <c r="AE191" s="3"/>
    </row>
    <row r="192" spans="2:34" ht="17">
      <c r="C192" s="31" t="s">
        <v>146</v>
      </c>
      <c r="D192" s="3">
        <v>11</v>
      </c>
      <c r="E192" s="3"/>
      <c r="F192" s="3"/>
      <c r="G192" s="3"/>
      <c r="H192" s="3"/>
      <c r="I192" s="3"/>
      <c r="J192" s="3"/>
      <c r="K192" s="3"/>
      <c r="L192" s="3"/>
      <c r="N192" s="31" t="s">
        <v>146</v>
      </c>
      <c r="O192" s="3">
        <v>22</v>
      </c>
      <c r="P192" s="3"/>
      <c r="Q192" s="3"/>
      <c r="R192" s="3"/>
      <c r="S192" s="3"/>
      <c r="T192" s="3"/>
      <c r="U192" s="3"/>
      <c r="V192" s="3"/>
      <c r="W192" s="3"/>
      <c r="Y192" s="34" t="s">
        <v>234</v>
      </c>
      <c r="Z192" s="3">
        <v>31</v>
      </c>
      <c r="AA192" s="3"/>
      <c r="AB192" s="3"/>
      <c r="AC192" s="3"/>
      <c r="AD192" s="3"/>
      <c r="AE192" s="3"/>
    </row>
    <row r="193" spans="3:31" ht="17">
      <c r="C193" s="31" t="s">
        <v>49</v>
      </c>
      <c r="D193" s="3">
        <v>3</v>
      </c>
      <c r="E193" s="3"/>
      <c r="F193" s="3"/>
      <c r="G193" s="3"/>
      <c r="H193" s="3"/>
      <c r="I193" s="3"/>
      <c r="J193" s="3"/>
      <c r="K193" s="3"/>
      <c r="L193" s="3"/>
      <c r="N193" s="31" t="s">
        <v>49</v>
      </c>
      <c r="O193" s="3">
        <v>1.25</v>
      </c>
      <c r="P193" s="3"/>
      <c r="Q193" s="3"/>
      <c r="R193" s="3"/>
      <c r="S193" s="3"/>
      <c r="T193" s="3"/>
      <c r="U193" s="3"/>
      <c r="V193" s="3"/>
      <c r="W193" s="3"/>
      <c r="Y193" s="34" t="s">
        <v>235</v>
      </c>
      <c r="Z193" s="39">
        <v>184</v>
      </c>
      <c r="AA193" s="3"/>
      <c r="AB193" s="3"/>
      <c r="AC193" s="3"/>
      <c r="AD193" s="3"/>
      <c r="AE193" s="3"/>
    </row>
    <row r="194" spans="3:31" ht="17">
      <c r="C194" s="31" t="s">
        <v>78</v>
      </c>
      <c r="D194" s="3">
        <v>5</v>
      </c>
      <c r="E194" s="3"/>
      <c r="F194" s="3"/>
      <c r="G194" s="3"/>
      <c r="H194" s="3"/>
      <c r="I194" s="3"/>
      <c r="J194" s="3"/>
      <c r="K194" s="3"/>
      <c r="L194" s="3"/>
      <c r="N194" s="31"/>
      <c r="O194" s="3"/>
      <c r="P194" s="3"/>
      <c r="Q194" s="3"/>
      <c r="R194" s="3"/>
      <c r="S194" s="3"/>
      <c r="T194" s="3"/>
      <c r="U194" s="3"/>
      <c r="V194" s="3"/>
      <c r="W194" s="3"/>
      <c r="Y194" s="34">
        <v>37</v>
      </c>
      <c r="Z194" s="39">
        <v>8</v>
      </c>
      <c r="AA194" s="3"/>
      <c r="AB194" s="3"/>
      <c r="AC194" s="3"/>
      <c r="AD194" s="3"/>
      <c r="AE194" s="3"/>
    </row>
    <row r="195" spans="3:31">
      <c r="C195" s="31"/>
      <c r="D195" s="3"/>
      <c r="E195" s="3"/>
      <c r="F195" s="3"/>
      <c r="G195" s="3"/>
      <c r="H195" s="3"/>
      <c r="I195" s="3"/>
      <c r="J195" s="3"/>
      <c r="K195" s="3"/>
      <c r="L195" s="3"/>
      <c r="N195" s="31"/>
      <c r="O195" s="3"/>
      <c r="P195" s="3"/>
      <c r="Q195" s="3"/>
      <c r="R195" s="3"/>
      <c r="S195" s="3"/>
      <c r="T195" s="3"/>
      <c r="U195" s="3"/>
      <c r="V195" s="3"/>
      <c r="W195" s="3"/>
      <c r="Y195" s="34"/>
      <c r="Z195" s="44"/>
      <c r="AA195" s="3"/>
      <c r="AB195" s="3"/>
      <c r="AC195" s="3"/>
      <c r="AD195" s="3"/>
      <c r="AE195" s="3"/>
    </row>
    <row r="196" spans="3:31">
      <c r="C196" s="31"/>
      <c r="D196" s="3"/>
      <c r="E196" s="3"/>
      <c r="F196" s="3"/>
      <c r="G196" s="3"/>
      <c r="H196" s="3"/>
      <c r="I196" s="3"/>
      <c r="J196" s="3"/>
      <c r="K196" s="3"/>
      <c r="L196" s="3"/>
      <c r="N196" s="31"/>
      <c r="O196" s="3"/>
      <c r="P196" s="3"/>
      <c r="Q196" s="3"/>
      <c r="R196" s="3"/>
      <c r="S196" s="3"/>
      <c r="T196" s="3"/>
      <c r="U196" s="3"/>
      <c r="V196" s="3"/>
      <c r="W196" s="3"/>
      <c r="Y196" s="34"/>
      <c r="Z196" s="36"/>
      <c r="AA196" s="3"/>
      <c r="AB196" s="3"/>
      <c r="AC196" s="3"/>
      <c r="AD196" s="3"/>
      <c r="AE196" s="3"/>
    </row>
    <row r="197" spans="3:31">
      <c r="C197" s="31"/>
      <c r="D197" s="3"/>
      <c r="E197" s="3"/>
      <c r="F197" s="3"/>
      <c r="G197" s="3"/>
      <c r="H197" s="3"/>
      <c r="I197" s="3"/>
      <c r="J197" s="3"/>
      <c r="K197" s="3"/>
      <c r="L197" s="3"/>
      <c r="N197" s="31"/>
      <c r="O197" s="3"/>
      <c r="P197" s="3"/>
      <c r="Q197" s="3"/>
      <c r="R197" s="3"/>
      <c r="S197" s="3"/>
      <c r="T197" s="3"/>
      <c r="U197" s="3"/>
      <c r="V197" s="3"/>
      <c r="W197" s="3"/>
      <c r="Y197" s="34"/>
      <c r="Z197" s="36"/>
      <c r="AA197" s="3"/>
      <c r="AB197" s="3"/>
      <c r="AC197" s="3"/>
      <c r="AD197" s="3"/>
      <c r="AE197" s="3"/>
    </row>
    <row r="198" spans="3:31">
      <c r="C198" s="31"/>
      <c r="D198" s="3"/>
      <c r="E198" s="3"/>
      <c r="F198" s="3"/>
      <c r="G198" s="3"/>
      <c r="H198" s="3"/>
      <c r="I198" s="3"/>
      <c r="J198" s="3"/>
      <c r="K198" s="3"/>
      <c r="L198" s="3"/>
      <c r="N198" s="31"/>
      <c r="O198" s="3"/>
      <c r="P198" s="3"/>
      <c r="Q198" s="3"/>
      <c r="R198" s="3"/>
      <c r="S198" s="3"/>
      <c r="T198" s="3"/>
      <c r="U198" s="3"/>
      <c r="V198" s="3"/>
      <c r="W198" s="3"/>
      <c r="Y198" s="34"/>
      <c r="Z198" s="36"/>
      <c r="AA198" s="3"/>
      <c r="AB198" s="3"/>
      <c r="AC198" s="3"/>
      <c r="AD198" s="3"/>
      <c r="AE198" s="3"/>
    </row>
    <row r="199" spans="3:31">
      <c r="C199" s="31"/>
      <c r="D199" s="3"/>
      <c r="E199" s="3"/>
      <c r="F199" s="3"/>
      <c r="G199" s="3"/>
      <c r="H199" s="3"/>
      <c r="I199" s="3"/>
      <c r="J199" s="3"/>
      <c r="K199" s="3"/>
      <c r="L199" s="3"/>
      <c r="N199" s="31"/>
      <c r="O199" s="3"/>
      <c r="P199" s="3"/>
      <c r="Q199" s="3"/>
      <c r="R199" s="3"/>
      <c r="S199" s="3"/>
      <c r="T199" s="3"/>
      <c r="U199" s="3"/>
      <c r="V199" s="3"/>
      <c r="W199" s="3"/>
      <c r="Y199" s="34"/>
      <c r="Z199" s="3"/>
      <c r="AA199" s="3"/>
      <c r="AB199" s="3"/>
      <c r="AC199" s="3"/>
      <c r="AD199" s="3"/>
      <c r="AE199" s="3"/>
    </row>
    <row r="200" spans="3:31">
      <c r="C200" s="31"/>
      <c r="D200" s="3"/>
      <c r="E200" s="3"/>
      <c r="F200" s="3"/>
      <c r="G200" s="3"/>
      <c r="H200" s="3"/>
      <c r="I200" s="3"/>
      <c r="J200" s="3"/>
      <c r="K200" s="3"/>
      <c r="L200" s="3"/>
      <c r="N200" s="31"/>
      <c r="O200" s="3"/>
      <c r="P200" s="3"/>
      <c r="Q200" s="3"/>
      <c r="R200" s="3"/>
      <c r="S200" s="3"/>
      <c r="T200" s="3"/>
      <c r="U200" s="3"/>
      <c r="V200" s="3"/>
      <c r="W200" s="3"/>
      <c r="Y200" s="3"/>
      <c r="Z200" s="3"/>
      <c r="AA200" s="3"/>
      <c r="AB200" s="3"/>
      <c r="AC200" s="3"/>
      <c r="AD200" s="3"/>
      <c r="AE200" s="3"/>
    </row>
    <row r="201" spans="3:31" ht="17">
      <c r="C201" s="31" t="s">
        <v>14</v>
      </c>
      <c r="D201" s="3" t="s">
        <v>14</v>
      </c>
      <c r="E201" s="3" t="s">
        <v>14</v>
      </c>
      <c r="F201" s="3" t="s">
        <v>14</v>
      </c>
      <c r="G201" s="3" t="s">
        <v>14</v>
      </c>
      <c r="H201" s="3" t="s">
        <v>14</v>
      </c>
      <c r="I201" s="3" t="s">
        <v>14</v>
      </c>
      <c r="J201" s="3" t="s">
        <v>14</v>
      </c>
      <c r="K201" s="3" t="s">
        <v>14</v>
      </c>
      <c r="L201" s="3"/>
      <c r="N201" s="31"/>
      <c r="O201" s="3" t="s">
        <v>14</v>
      </c>
      <c r="P201" s="3" t="s">
        <v>14</v>
      </c>
      <c r="Q201" s="3" t="s">
        <v>14</v>
      </c>
      <c r="R201" s="3" t="s">
        <v>14</v>
      </c>
      <c r="S201" s="3" t="s">
        <v>14</v>
      </c>
      <c r="T201" s="3" t="s">
        <v>14</v>
      </c>
      <c r="U201" s="3" t="s">
        <v>14</v>
      </c>
      <c r="V201" s="3" t="s">
        <v>14</v>
      </c>
      <c r="W201" s="3"/>
      <c r="Y201" s="3"/>
      <c r="Z201" s="3"/>
      <c r="AA201" s="3"/>
      <c r="AB201" s="3"/>
      <c r="AC201" s="3"/>
      <c r="AD201" s="3"/>
      <c r="AE201" s="3"/>
    </row>
    <row r="202" spans="3:31" ht="17">
      <c r="C202" s="31"/>
      <c r="D202" s="3"/>
      <c r="E202" s="3"/>
      <c r="F202" s="3"/>
      <c r="G202" s="3"/>
      <c r="H202" s="3"/>
      <c r="I202" s="3"/>
      <c r="J202" s="3"/>
      <c r="K202" s="3"/>
      <c r="L202" s="3"/>
      <c r="N202" s="31" t="s">
        <v>14</v>
      </c>
      <c r="O202" s="3" t="s">
        <v>14</v>
      </c>
      <c r="P202" s="3"/>
      <c r="Q202" s="3"/>
      <c r="R202" s="3"/>
      <c r="S202" s="3"/>
      <c r="T202" s="3"/>
      <c r="U202" s="3"/>
      <c r="V202" s="3"/>
      <c r="W202" s="3"/>
      <c r="Y202" s="3"/>
      <c r="Z202" s="3"/>
      <c r="AA202" s="3"/>
      <c r="AB202" s="3"/>
      <c r="AC202" s="3"/>
      <c r="AD202" s="3"/>
      <c r="AE202" s="3"/>
    </row>
    <row r="203" spans="3:31" ht="17">
      <c r="C203" s="31" t="s">
        <v>11</v>
      </c>
      <c r="D203" s="3"/>
      <c r="E203" s="3"/>
      <c r="F203" s="3"/>
      <c r="G203" s="3"/>
      <c r="H203" s="3"/>
      <c r="I203" s="3"/>
      <c r="J203" s="3"/>
      <c r="K203" s="3"/>
      <c r="L203" s="3"/>
      <c r="N203" s="3" t="s">
        <v>11</v>
      </c>
      <c r="O203" s="3"/>
      <c r="P203" s="3"/>
      <c r="Q203" s="3"/>
      <c r="R203" s="3"/>
      <c r="S203" s="3"/>
      <c r="T203" s="3"/>
      <c r="U203" s="3"/>
      <c r="V203" s="3"/>
      <c r="W203" s="3"/>
      <c r="Y203" s="3"/>
      <c r="Z203" s="3"/>
      <c r="AA203" s="3"/>
      <c r="AB203" s="3"/>
      <c r="AC203" s="3"/>
      <c r="AD203" s="3"/>
      <c r="AE203" s="3"/>
    </row>
    <row r="204" spans="3:31" ht="17" thickBot="1">
      <c r="C204" s="13"/>
      <c r="D204" s="13"/>
      <c r="E204" s="13"/>
      <c r="F204" s="13"/>
      <c r="G204" s="13"/>
      <c r="H204" s="13"/>
      <c r="I204" s="13"/>
      <c r="J204" s="13"/>
      <c r="K204" s="13"/>
      <c r="L204" s="13"/>
      <c r="N204" s="13"/>
      <c r="O204" s="13"/>
      <c r="P204" s="13"/>
      <c r="Q204" s="13"/>
      <c r="R204" s="13"/>
      <c r="S204" s="13"/>
      <c r="T204" s="13"/>
      <c r="U204" s="13"/>
      <c r="V204" s="13"/>
      <c r="W204" s="13"/>
      <c r="Y204" s="13"/>
      <c r="Z204" s="13"/>
      <c r="AA204" s="13"/>
      <c r="AB204" s="13"/>
      <c r="AC204" s="13"/>
      <c r="AD204" s="13"/>
      <c r="AE204" s="13"/>
    </row>
    <row r="223" spans="3:34">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row>
    <row r="225" spans="3:34">
      <c r="C225" s="57"/>
      <c r="D225" s="58"/>
      <c r="E225" s="59"/>
      <c r="F225" s="60"/>
      <c r="G225" s="60"/>
      <c r="H225" s="60"/>
      <c r="I225" s="60"/>
      <c r="J225" s="60"/>
      <c r="K225" s="60"/>
      <c r="L225" s="61"/>
      <c r="M225" s="8"/>
      <c r="N225" s="57"/>
      <c r="O225" s="58"/>
      <c r="R225" s="60"/>
      <c r="S225" s="60"/>
      <c r="T225" s="60"/>
      <c r="U225" s="60"/>
      <c r="V225" s="60"/>
      <c r="W225" s="61"/>
      <c r="X225" s="8"/>
      <c r="Y225" s="57"/>
      <c r="Z225" s="58"/>
      <c r="AA225" s="59"/>
      <c r="AB225" s="60"/>
      <c r="AC225" s="60"/>
      <c r="AD225" s="60"/>
      <c r="AE225" s="60"/>
      <c r="AF225" s="60"/>
      <c r="AG225" s="60"/>
      <c r="AH225" s="61"/>
    </row>
    <row r="226" spans="3:34">
      <c r="C226" s="62"/>
      <c r="D226" s="63"/>
      <c r="E226" s="64"/>
      <c r="F226" s="65"/>
      <c r="G226" s="65"/>
      <c r="H226" s="64"/>
      <c r="I226" s="65"/>
      <c r="J226" s="65"/>
      <c r="K226" s="65"/>
      <c r="L226" s="66"/>
      <c r="M226" s="8"/>
      <c r="N226" s="62"/>
      <c r="O226" s="63"/>
      <c r="P226" s="64"/>
      <c r="Q226" s="65"/>
      <c r="R226" s="65"/>
      <c r="S226" s="64"/>
      <c r="T226" s="65"/>
      <c r="U226" s="65"/>
      <c r="V226" s="65"/>
      <c r="W226" s="66"/>
      <c r="X226" s="8"/>
      <c r="Y226" s="62"/>
      <c r="Z226" s="63"/>
      <c r="AA226" s="64"/>
      <c r="AB226" s="65"/>
      <c r="AC226" s="65"/>
      <c r="AD226" s="64"/>
      <c r="AE226" s="65"/>
      <c r="AF226" s="65"/>
      <c r="AG226" s="65"/>
      <c r="AH226" s="66"/>
    </row>
    <row r="227" spans="3:34">
      <c r="C227" s="3"/>
      <c r="D227" s="67"/>
      <c r="F227" s="3"/>
      <c r="G227" s="3"/>
      <c r="H227" s="3"/>
      <c r="I227" s="3"/>
      <c r="J227" s="3"/>
      <c r="K227" s="3"/>
      <c r="L227" s="3"/>
      <c r="M227" s="8"/>
      <c r="N227" s="3"/>
      <c r="O227" s="67"/>
      <c r="P227" s="74"/>
      <c r="Q227" s="58"/>
      <c r="R227" s="3"/>
      <c r="S227" s="3"/>
      <c r="T227" s="3"/>
      <c r="U227" s="3"/>
      <c r="V227" s="3"/>
      <c r="W227" s="3"/>
      <c r="X227" s="8"/>
      <c r="Y227" s="3"/>
      <c r="AA227" s="67"/>
      <c r="AB227" s="67"/>
      <c r="AC227" s="67"/>
      <c r="AD227" s="3"/>
      <c r="AE227" s="3"/>
      <c r="AF227" s="3"/>
      <c r="AG227" s="3"/>
      <c r="AH227" s="3"/>
    </row>
    <row r="228" spans="3:34">
      <c r="C228" s="3"/>
      <c r="D228" s="3"/>
      <c r="E228" s="3"/>
      <c r="F228" s="3"/>
      <c r="G228" s="3"/>
      <c r="H228" s="3"/>
      <c r="I228" s="3"/>
      <c r="J228" s="3"/>
      <c r="K228" s="3"/>
      <c r="L228" s="3"/>
      <c r="M228" s="8"/>
      <c r="N228" s="3"/>
      <c r="P228" s="3"/>
      <c r="Q228" s="3"/>
      <c r="R228" s="3"/>
      <c r="S228" s="3"/>
      <c r="T228" s="3"/>
      <c r="U228" s="3"/>
      <c r="V228" s="3"/>
      <c r="W228" s="3"/>
      <c r="X228" s="8"/>
      <c r="Y228" s="3"/>
      <c r="AA228" s="3"/>
      <c r="AB228" s="3"/>
      <c r="AC228" s="3"/>
      <c r="AD228" s="3"/>
      <c r="AE228" s="3"/>
      <c r="AF228" s="3"/>
      <c r="AG228" s="3"/>
      <c r="AH228" s="3"/>
    </row>
    <row r="229" spans="3:34">
      <c r="C229" s="3"/>
      <c r="D229" s="3"/>
      <c r="E229" s="3"/>
      <c r="F229" s="3"/>
      <c r="G229" s="3"/>
      <c r="H229" s="3"/>
      <c r="I229" s="3"/>
      <c r="J229" s="3"/>
      <c r="K229" s="3"/>
      <c r="L229" s="3"/>
      <c r="M229" s="8"/>
      <c r="N229" s="3"/>
      <c r="P229" s="3"/>
      <c r="Q229" s="3"/>
      <c r="R229" s="3"/>
      <c r="S229" s="3"/>
      <c r="T229" s="3"/>
      <c r="U229" s="3"/>
      <c r="V229" s="3"/>
      <c r="W229" s="3"/>
      <c r="X229" s="8"/>
      <c r="Y229" s="3"/>
      <c r="AB229" s="3"/>
      <c r="AC229" s="3"/>
      <c r="AD229" s="3"/>
      <c r="AE229" s="3"/>
      <c r="AF229" s="3"/>
      <c r="AG229" s="3"/>
      <c r="AH229" s="3"/>
    </row>
    <row r="230" spans="3:34">
      <c r="C230" s="18"/>
      <c r="D230" s="18"/>
      <c r="E230" s="18"/>
      <c r="F230" s="18"/>
      <c r="G230" s="18"/>
      <c r="H230" s="18"/>
      <c r="I230" s="18"/>
      <c r="J230" s="18"/>
      <c r="K230" s="18"/>
      <c r="L230" s="18"/>
      <c r="M230" s="19"/>
      <c r="N230" s="18"/>
      <c r="P230" s="18"/>
      <c r="Q230" s="18"/>
      <c r="R230" s="18"/>
      <c r="S230" s="18"/>
      <c r="T230" s="18"/>
      <c r="U230" s="18"/>
      <c r="V230" s="18"/>
      <c r="W230" s="18"/>
      <c r="X230" s="19"/>
      <c r="Y230" s="18"/>
      <c r="AA230" s="18"/>
      <c r="AB230" s="18"/>
      <c r="AC230" s="18"/>
      <c r="AD230" s="18"/>
      <c r="AE230" s="18"/>
      <c r="AF230" s="18"/>
      <c r="AG230" s="18"/>
      <c r="AH230" s="18"/>
    </row>
    <row r="231" spans="3:34">
      <c r="C231" s="18"/>
      <c r="D231" s="18"/>
      <c r="E231" s="18"/>
      <c r="F231" s="18"/>
      <c r="G231" s="18"/>
      <c r="H231" s="18"/>
      <c r="I231" s="18"/>
      <c r="J231" s="18"/>
      <c r="K231" s="18"/>
      <c r="L231" s="18"/>
      <c r="M231" s="19"/>
      <c r="N231" s="18"/>
      <c r="P231" s="18"/>
      <c r="Q231" s="18"/>
      <c r="R231" s="18"/>
      <c r="S231" s="18"/>
      <c r="T231" s="18"/>
      <c r="U231" s="18"/>
      <c r="V231" s="18"/>
      <c r="W231" s="18"/>
      <c r="X231" s="19"/>
      <c r="Y231" s="18"/>
      <c r="Z231" s="18"/>
      <c r="AA231" s="18"/>
      <c r="AB231" s="3"/>
      <c r="AC231" s="18"/>
      <c r="AD231" s="18"/>
      <c r="AE231" s="18"/>
      <c r="AF231" s="18"/>
      <c r="AG231" s="18"/>
      <c r="AH231" s="18"/>
    </row>
    <row r="232" spans="3:34">
      <c r="C232" s="57"/>
      <c r="D232" s="58"/>
      <c r="E232" s="59"/>
      <c r="F232" s="60"/>
      <c r="G232" s="60"/>
      <c r="H232" s="60"/>
      <c r="I232" s="60"/>
      <c r="J232" s="60"/>
      <c r="K232" s="60"/>
      <c r="L232" s="61"/>
      <c r="M232" s="8"/>
      <c r="N232" s="57"/>
      <c r="O232" s="58"/>
      <c r="P232" s="59"/>
      <c r="Q232" s="60"/>
      <c r="R232" s="60"/>
      <c r="S232" s="60"/>
      <c r="T232" s="60"/>
      <c r="U232" s="60"/>
      <c r="V232" s="60"/>
      <c r="W232" s="61"/>
      <c r="X232" s="8"/>
      <c r="Y232" s="57"/>
      <c r="Z232" s="58"/>
      <c r="AA232" s="59"/>
      <c r="AB232" s="60"/>
      <c r="AC232" s="60"/>
      <c r="AD232" s="60"/>
      <c r="AE232" s="60"/>
      <c r="AF232" s="60"/>
      <c r="AG232" s="60"/>
      <c r="AH232" s="61"/>
    </row>
  </sheetData>
  <mergeCells count="9">
    <mergeCell ref="C2:AH2"/>
    <mergeCell ref="C91:AH91"/>
    <mergeCell ref="AA171:AH171"/>
    <mergeCell ref="C223:AH223"/>
    <mergeCell ref="N47:W47"/>
    <mergeCell ref="Y6:AH6"/>
    <mergeCell ref="C6:L6"/>
    <mergeCell ref="N6:W6"/>
    <mergeCell ref="C3:AH3"/>
  </mergeCells>
  <hyperlinks>
    <hyperlink ref="B135" r:id="rId1" location="/food-details/168607/nutrients" xr:uid="{8645A963-A559-A742-BC3B-9B7CF812F2FA}"/>
    <hyperlink ref="B140" r:id="rId2" location="/food-details/172883/nutrients" xr:uid="{ACD05E90-74BF-4940-8C97-24254FBCB00F}"/>
    <hyperlink ref="B143" r:id="rId3" location="/food-details/170026/nutrients" xr:uid="{6B270079-EF96-A34D-89C1-B7AA7D49A797}"/>
    <hyperlink ref="B185" r:id="rId4" location="/food-details/172336/nutrients" xr:uid="{2BC1BCB4-8ABC-6043-BFF0-6D0BE1F0E611}"/>
    <hyperlink ref="B184" r:id="rId5" location="/food-details/170026/nutrients" xr:uid="{7C60E204-96A1-CF44-AA16-B8A29F7E48CF}"/>
    <hyperlink ref="B138" r:id="rId6" location="/food-details/342354/nutrients" xr:uid="{F5D846AC-1509-B648-8573-08C00F3F7DE6}"/>
    <hyperlink ref="X183" r:id="rId7" location="/food-details/479758/nutrients" xr:uid="{743929B7-4946-E945-938B-6B2E9CD579E0}"/>
    <hyperlink ref="X163" r:id="rId8" location="/food-details/479758/nutrients" xr:uid="{E952EC99-A2A6-964F-9F61-88F8988AA217}"/>
    <hyperlink ref="X134" r:id="rId9" location="/food-details/168612/nutrients" xr:uid="{764D8CE1-4F15-9444-B62B-B53C2B93E76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2019-09-26T20:04:11Z</dcterms:created>
  <dcterms:modified xsi:type="dcterms:W3CDTF">2022-01-12T20:30:04Z</dcterms:modified>
</cp:coreProperties>
</file>